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ff\Box\Documents\Board\November material for December meeting\"/>
    </mc:Choice>
  </mc:AlternateContent>
  <xr:revisionPtr revIDLastSave="0" documentId="8_{D190B182-F4BA-43CF-A353-2529289A10B6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Budget" sheetId="1" r:id="rId1"/>
    <sheet name="Expenses" sheetId="2" r:id="rId2"/>
  </sheets>
  <definedNames>
    <definedName name="_xlnm.Print_Area" localSheetId="0">Budget!$A$2:$P$27</definedName>
    <definedName name="_xlnm.Print_Area" localSheetId="1">Expenses!$A$1:$V$55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20" i="2" l="1"/>
  <c r="C22" i="2"/>
  <c r="P5" i="2" l="1"/>
  <c r="D46" i="2"/>
  <c r="D45" i="2"/>
  <c r="D44" i="2"/>
  <c r="D43" i="2"/>
  <c r="D42" i="2"/>
  <c r="D41" i="2"/>
  <c r="D40" i="2"/>
  <c r="D39" i="2"/>
  <c r="D38" i="2"/>
  <c r="D37" i="2"/>
  <c r="D36" i="2"/>
  <c r="D35" i="2"/>
  <c r="D31" i="2"/>
  <c r="D29" i="2"/>
  <c r="D28" i="2"/>
  <c r="D27" i="2"/>
  <c r="D22" i="2"/>
  <c r="D21" i="2"/>
  <c r="D20" i="2"/>
  <c r="D19" i="2"/>
  <c r="D18" i="2"/>
  <c r="D17" i="2"/>
  <c r="D16" i="2"/>
  <c r="D15" i="2"/>
  <c r="D14" i="2"/>
  <c r="D10" i="2"/>
  <c r="D9" i="2"/>
  <c r="D8" i="2"/>
  <c r="D5" i="2"/>
  <c r="D50" i="2" l="1"/>
  <c r="D32" i="2"/>
  <c r="D24" i="2"/>
  <c r="C6" i="2" l="1"/>
  <c r="D6" i="2" s="1"/>
  <c r="O14" i="1"/>
  <c r="C7" i="1"/>
  <c r="C19" i="1" s="1"/>
  <c r="C7" i="2" l="1"/>
  <c r="D7" i="2" s="1"/>
  <c r="D11" i="2" s="1"/>
  <c r="D55" i="2" s="1"/>
  <c r="H50" i="2" l="1"/>
  <c r="H32" i="2"/>
  <c r="H24" i="2"/>
  <c r="H11" i="2"/>
  <c r="H55" i="2" l="1"/>
  <c r="J50" i="2" l="1"/>
  <c r="J32" i="2"/>
  <c r="J24" i="2"/>
  <c r="J11" i="2"/>
  <c r="F50" i="2"/>
  <c r="F32" i="2"/>
  <c r="F24" i="2"/>
  <c r="F11" i="2"/>
  <c r="F55" i="2" l="1"/>
  <c r="J55" i="2"/>
  <c r="E7" i="1" l="1"/>
  <c r="C50" i="2" l="1"/>
  <c r="C25" i="1" s="1"/>
  <c r="K19" i="1" l="1"/>
  <c r="P32" i="2" l="1"/>
  <c r="K24" i="1" s="1"/>
  <c r="P50" i="2"/>
  <c r="K25" i="1" s="1"/>
  <c r="P24" i="2" l="1"/>
  <c r="P11" i="2"/>
  <c r="K22" i="1" s="1"/>
  <c r="K23" i="1" l="1"/>
  <c r="K26" i="1" s="1"/>
  <c r="P55" i="2"/>
  <c r="G7" i="1"/>
  <c r="E25" i="1" l="1"/>
  <c r="C32" i="2"/>
  <c r="C24" i="2"/>
  <c r="E24" i="1" l="1"/>
  <c r="C24" i="1"/>
  <c r="E23" i="1"/>
  <c r="C23" i="1"/>
  <c r="C11" i="2"/>
  <c r="C22" i="1" s="1"/>
  <c r="C26" i="1" s="1"/>
  <c r="E19" i="1"/>
  <c r="E22" i="1" l="1"/>
  <c r="E26" i="1" s="1"/>
  <c r="C55" i="2"/>
  <c r="R50" i="2" l="1"/>
  <c r="M25" i="1" s="1"/>
  <c r="R32" i="2"/>
  <c r="M24" i="1" s="1"/>
  <c r="T32" i="2"/>
  <c r="R24" i="2"/>
  <c r="M23" i="1" s="1"/>
  <c r="R11" i="2"/>
  <c r="M22" i="1" s="1"/>
  <c r="M19" i="1"/>
  <c r="M26" i="1" l="1"/>
  <c r="R55" i="2"/>
  <c r="L50" i="2"/>
  <c r="G25" i="1" s="1"/>
  <c r="L32" i="2" l="1"/>
  <c r="G24" i="1" s="1"/>
  <c r="L24" i="2"/>
  <c r="G23" i="1" s="1"/>
  <c r="L11" i="2"/>
  <c r="L55" i="2" l="1"/>
  <c r="G19" i="1"/>
  <c r="G22" i="1"/>
  <c r="G26" i="1" l="1"/>
  <c r="N32" i="2" l="1"/>
  <c r="T7" i="2"/>
  <c r="T11" i="2" l="1"/>
  <c r="T50" i="2"/>
  <c r="T24" i="2"/>
  <c r="N24" i="2"/>
  <c r="I23" i="1" s="1"/>
  <c r="O19" i="1"/>
  <c r="I19" i="1"/>
  <c r="T55" i="2" l="1"/>
  <c r="O26" i="1"/>
  <c r="N50" i="2" l="1"/>
  <c r="I24" i="1"/>
  <c r="I25" i="1" l="1"/>
  <c r="N8" i="2"/>
  <c r="I26" i="1" l="1"/>
  <c r="N11" i="2"/>
  <c r="N55" i="2" s="1"/>
</calcChain>
</file>

<file path=xl/sharedStrings.xml><?xml version="1.0" encoding="utf-8"?>
<sst xmlns="http://schemas.openxmlformats.org/spreadsheetml/2006/main" count="109" uniqueCount="100">
  <si>
    <t>INCOME</t>
  </si>
  <si>
    <t>Real property tax</t>
  </si>
  <si>
    <t>Earnings from investments</t>
  </si>
  <si>
    <t>Local Sponsor Incentive Aid</t>
  </si>
  <si>
    <t>Library System Grant</t>
  </si>
  <si>
    <t>Sale of used books</t>
  </si>
  <si>
    <t>State Aid-Central Library Development</t>
  </si>
  <si>
    <t>Other C.C.L.S. grants</t>
  </si>
  <si>
    <t>Appropriated fund balance</t>
  </si>
  <si>
    <t>TOTAL INCOME</t>
  </si>
  <si>
    <t>APPROPRIATIONS</t>
  </si>
  <si>
    <t>Salaries and employee benefits</t>
  </si>
  <si>
    <t>Library materials and binding</t>
  </si>
  <si>
    <t>Operation and maintenance of building</t>
  </si>
  <si>
    <t>Administrative expenses</t>
  </si>
  <si>
    <t>TOTAL APPROPRIATIONS</t>
  </si>
  <si>
    <t xml:space="preserve"> </t>
  </si>
  <si>
    <t>SALARIES AND BENEFITS</t>
  </si>
  <si>
    <t>Salaries</t>
  </si>
  <si>
    <t>Retirement</t>
  </si>
  <si>
    <t>Hospitalization</t>
  </si>
  <si>
    <t>FICA</t>
  </si>
  <si>
    <t>Workmen's compensation</t>
  </si>
  <si>
    <t>TOTAL SALARIES AND BENEFITS</t>
  </si>
  <si>
    <t>LIBRARY MATERIALS AND BINDING</t>
  </si>
  <si>
    <t>Books</t>
  </si>
  <si>
    <t>Electronic resources</t>
  </si>
  <si>
    <t>Video tape/DVDs</t>
  </si>
  <si>
    <t>Other non-book materials-binding</t>
  </si>
  <si>
    <t>TOTAL LIBRARY MATERIALS AND BINDING</t>
  </si>
  <si>
    <t>OPERATION AND MAINTENANCE OF BUILDING</t>
  </si>
  <si>
    <t>Fuel and utilities</t>
  </si>
  <si>
    <t>Custodial supplies</t>
  </si>
  <si>
    <t>Insurance</t>
  </si>
  <si>
    <t>Other operations &amp; maintenance of building</t>
  </si>
  <si>
    <t>ADMINISTRATIVE EXPENSES</t>
  </si>
  <si>
    <t>Office and library supplies</t>
  </si>
  <si>
    <t>Computer supplies</t>
  </si>
  <si>
    <t>Telephone</t>
  </si>
  <si>
    <t>Postage and freight</t>
  </si>
  <si>
    <t>Art gallery and exhibit</t>
  </si>
  <si>
    <t>Publicity and printing</t>
  </si>
  <si>
    <t>Travel</t>
  </si>
  <si>
    <t>Rental, repair…equipment</t>
  </si>
  <si>
    <t>Other administrative expenses</t>
  </si>
  <si>
    <t>Parent/child grant</t>
  </si>
  <si>
    <t>Marjory Burdus Endowment Expenses</t>
  </si>
  <si>
    <t>Equipment/Contingency</t>
  </si>
  <si>
    <t>TOTAL ADMINISTRATIVE EXPENSES</t>
  </si>
  <si>
    <t>TOTAL OPERATION AND MAINTENANCE OF BUILDING</t>
  </si>
  <si>
    <t>Technology and Equipment Purchases</t>
  </si>
  <si>
    <t>Outreach programs and supplies</t>
  </si>
  <si>
    <t>Capital improvements</t>
  </si>
  <si>
    <t>Central Book Aid (CBA)</t>
  </si>
  <si>
    <t>Central Book Aid</t>
  </si>
  <si>
    <t>Paid Family Leave</t>
  </si>
  <si>
    <t>Adopted</t>
  </si>
  <si>
    <t>Actual</t>
  </si>
  <si>
    <t>PILOTS</t>
  </si>
  <si>
    <t>Olean Public Library</t>
  </si>
  <si>
    <t>TOTAL EXPENSES</t>
  </si>
  <si>
    <t>Audio Books</t>
  </si>
  <si>
    <t>Music CD's</t>
  </si>
  <si>
    <t>Gaming CD's</t>
  </si>
  <si>
    <t>Actual YTD</t>
  </si>
  <si>
    <t>O'Connell</t>
  </si>
  <si>
    <t>Burt</t>
  </si>
  <si>
    <t>Rev. 2</t>
  </si>
  <si>
    <t>Rev. 1</t>
  </si>
  <si>
    <t>Original</t>
  </si>
  <si>
    <t>Professional fees &amp; Resources</t>
  </si>
  <si>
    <t>Microfilm Periodicals</t>
  </si>
  <si>
    <t>Periodicals</t>
  </si>
  <si>
    <t>Rev. 3</t>
  </si>
  <si>
    <t xml:space="preserve">Based on projected invoice received in September </t>
  </si>
  <si>
    <t>Rev. 4</t>
  </si>
  <si>
    <t>Library Receipts &amp; Other Misc</t>
  </si>
  <si>
    <t>Gifts, Grants, &amp; Donations</t>
  </si>
  <si>
    <t>Increase of 12% used, insurance companies 
are asking for 20-31%</t>
  </si>
  <si>
    <t>In line with 2024 expenses not including the $10,000 in 
Mazza repairs, to include $2k/year U&amp;S contract</t>
  </si>
  <si>
    <t xml:space="preserve">Variance </t>
  </si>
  <si>
    <t>NYSIF Calculator $3,997.42</t>
  </si>
  <si>
    <t>2024 total $7,364.51; One claim in 2024</t>
  </si>
  <si>
    <t xml:space="preserve">Circulating less </t>
  </si>
  <si>
    <t>Very little circulation</t>
  </si>
  <si>
    <t>Game purchases are being done more for the teen room and less for general population circulation; high theft probability and low circulation</t>
  </si>
  <si>
    <t>Increasing Kanopy contribution by $100/month</t>
  </si>
  <si>
    <t>2024 spend $1,866, moved $1,200 to E-resources and the $59 was to balance</t>
  </si>
  <si>
    <t>2024 est. final $5,000</t>
  </si>
  <si>
    <t>2024 est. final $2,600</t>
  </si>
  <si>
    <t>Increased to allow for additional gallery receptions</t>
  </si>
  <si>
    <t>2024 est. final $3,500</t>
  </si>
  <si>
    <t xml:space="preserve">Chad stated he didn't need as much for his budget. </t>
  </si>
  <si>
    <t>2024 Est. Final $5,500</t>
  </si>
  <si>
    <t>8% increase over prior year estimated final of $16,681</t>
  </si>
  <si>
    <t>6.4% increase over prior year estimated final of $27,250</t>
  </si>
  <si>
    <t>$5,000 raise for Business Office Mgr was given in 2024 after the 2025 budget was created; Page hours adjusted from
 274 to 272 and Library Assistant Hours adjusted from 221.5 to 185. Salaried staff at minimum needed adjusted up $19/each.</t>
  </si>
  <si>
    <t>*$253,469 State Aid, 
$122,361 Capital Reserve for HVAC</t>
  </si>
  <si>
    <t>HVAC Units; Total cost of $375,830</t>
  </si>
  <si>
    <t>2025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</si>
</sst>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%"/>
    <numFmt numFmtId="166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2"/>
      <name val="Arial Narrow"/>
      <family val="2"/>
    </font>
    <font>
      <sz val="11"/>
      <name val="Arial Narrow"/>
      <family val="2"/>
    </font>
    <font>
      <b/>
      <sz val="12"/>
      <name val="Arial Narrow"/>
      <family val="2"/>
    </font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b/>
      <sz val="14"/>
      <name val="Arial Narrow"/>
      <family val="2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Fill="1"/>
    <xf numFmtId="3" fontId="1" fillId="0" borderId="0" xfId="0" applyNumberFormat="1" applyFont="1"/>
    <xf numFmtId="164" fontId="1" fillId="0" borderId="0" xfId="0" applyNumberFormat="1" applyFont="1"/>
    <xf numFmtId="164" fontId="1" fillId="0" borderId="0" xfId="0" applyNumberFormat="1" applyFont="1" applyFill="1"/>
    <xf numFmtId="0" fontId="3" fillId="0" borderId="0" xfId="0" applyFont="1" applyAlignment="1">
      <alignment horizontal="center"/>
    </xf>
    <xf numFmtId="9" fontId="1" fillId="0" borderId="0" xfId="0" applyNumberFormat="1" applyFont="1" applyAlignment="1">
      <alignment horizontal="right"/>
    </xf>
    <xf numFmtId="164" fontId="1" fillId="0" borderId="0" xfId="1" applyNumberFormat="1" applyFont="1"/>
    <xf numFmtId="3" fontId="1" fillId="0" borderId="0" xfId="1" applyNumberFormat="1" applyFont="1"/>
    <xf numFmtId="0" fontId="5" fillId="0" borderId="0" xfId="0" applyFont="1"/>
    <xf numFmtId="3" fontId="2" fillId="0" borderId="0" xfId="0" applyNumberFormat="1" applyFont="1"/>
    <xf numFmtId="164" fontId="2" fillId="0" borderId="0" xfId="1" applyNumberFormat="1" applyFont="1"/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1" fillId="0" borderId="1" xfId="0" applyNumberFormat="1" applyFont="1" applyBorder="1"/>
    <xf numFmtId="3" fontId="1" fillId="0" borderId="1" xfId="0" applyNumberFormat="1" applyFont="1" applyFill="1" applyBorder="1"/>
    <xf numFmtId="0" fontId="6" fillId="0" borderId="0" xfId="0" applyFont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 indent="1"/>
    </xf>
    <xf numFmtId="166" fontId="11" fillId="0" borderId="0" xfId="2" applyNumberFormat="1" applyFont="1" applyFill="1"/>
    <xf numFmtId="166" fontId="8" fillId="0" borderId="0" xfId="2" applyNumberFormat="1" applyFont="1" applyFill="1"/>
    <xf numFmtId="166" fontId="11" fillId="0" borderId="1" xfId="2" applyNumberFormat="1" applyFont="1" applyFill="1" applyBorder="1"/>
    <xf numFmtId="166" fontId="8" fillId="0" borderId="1" xfId="2" applyNumberFormat="1" applyFont="1" applyFill="1" applyBorder="1"/>
    <xf numFmtId="0" fontId="12" fillId="0" borderId="0" xfId="0" applyFont="1" applyFill="1"/>
    <xf numFmtId="164" fontId="11" fillId="0" borderId="0" xfId="0" applyNumberFormat="1" applyFont="1" applyFill="1"/>
    <xf numFmtId="164" fontId="8" fillId="0" borderId="0" xfId="0" applyNumberFormat="1" applyFont="1" applyFill="1"/>
    <xf numFmtId="3" fontId="11" fillId="0" borderId="0" xfId="0" applyNumberFormat="1" applyFont="1" applyFill="1"/>
    <xf numFmtId="0" fontId="14" fillId="0" borderId="0" xfId="0" applyFont="1" applyFill="1"/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164" fontId="9" fillId="0" borderId="0" xfId="0" applyNumberFormat="1" applyFont="1" applyFill="1"/>
    <xf numFmtId="3" fontId="15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4" fontId="2" fillId="0" borderId="0" xfId="0" applyNumberFormat="1" applyFont="1"/>
    <xf numFmtId="165" fontId="10" fillId="0" borderId="0" xfId="3" applyNumberFormat="1" applyFont="1" applyFill="1" applyAlignment="1">
      <alignment horizontal="center"/>
    </xf>
    <xf numFmtId="3" fontId="12" fillId="0" borderId="0" xfId="0" applyNumberFormat="1" applyFont="1" applyFill="1"/>
    <xf numFmtId="164" fontId="12" fillId="0" borderId="0" xfId="0" applyNumberFormat="1" applyFont="1" applyFill="1"/>
    <xf numFmtId="0" fontId="1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/>
    <xf numFmtId="9" fontId="2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164" fontId="1" fillId="0" borderId="0" xfId="1" applyNumberFormat="1" applyFont="1" applyFill="1"/>
    <xf numFmtId="3" fontId="1" fillId="0" borderId="0" xfId="1" applyNumberFormat="1" applyFont="1" applyFill="1"/>
    <xf numFmtId="164" fontId="2" fillId="0" borderId="0" xfId="1" applyNumberFormat="1" applyFont="1" applyFill="1"/>
    <xf numFmtId="3" fontId="2" fillId="0" borderId="0" xfId="0" applyNumberFormat="1" applyFont="1" applyFill="1"/>
    <xf numFmtId="164" fontId="2" fillId="0" borderId="0" xfId="0" applyNumberFormat="1" applyFont="1" applyFill="1"/>
    <xf numFmtId="43" fontId="9" fillId="0" borderId="0" xfId="0" applyNumberFormat="1" applyFont="1" applyFill="1"/>
    <xf numFmtId="0" fontId="10" fillId="0" borderId="0" xfId="0" applyFont="1" applyFill="1" applyAlignment="1">
      <alignment horizontal="center"/>
    </xf>
    <xf numFmtId="166" fontId="9" fillId="0" borderId="0" xfId="0" applyNumberFormat="1" applyFont="1" applyFill="1"/>
    <xf numFmtId="43" fontId="2" fillId="0" borderId="0" xfId="2" applyFont="1"/>
    <xf numFmtId="166" fontId="2" fillId="0" borderId="0" xfId="2" applyNumberFormat="1" applyFont="1"/>
    <xf numFmtId="3" fontId="2" fillId="0" borderId="1" xfId="0" applyNumberFormat="1" applyFont="1" applyBorder="1"/>
    <xf numFmtId="10" fontId="2" fillId="0" borderId="0" xfId="3" applyNumberFormat="1" applyFont="1"/>
    <xf numFmtId="164" fontId="2" fillId="0" borderId="0" xfId="3" applyNumberFormat="1" applyFont="1"/>
    <xf numFmtId="164" fontId="3" fillId="0" borderId="0" xfId="1" applyNumberFormat="1" applyFont="1" applyFill="1"/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10" fontId="2" fillId="0" borderId="0" xfId="3" applyNumberFormat="1" applyFont="1" applyAlignment="1">
      <alignment wrapText="1"/>
    </xf>
    <xf numFmtId="0" fontId="2" fillId="0" borderId="0" xfId="0" applyFont="1" applyAlignment="1">
      <alignment wrapText="1"/>
    </xf>
    <xf numFmtId="44" fontId="9" fillId="0" borderId="0" xfId="1" applyFont="1" applyFill="1"/>
    <xf numFmtId="166" fontId="6" fillId="0" borderId="0" xfId="2" applyNumberFormat="1" applyFont="1" applyFill="1" applyAlignment="1">
      <alignment horizontal="center"/>
    </xf>
    <xf numFmtId="166" fontId="2" fillId="0" borderId="0" xfId="2" applyNumberFormat="1" applyFont="1" applyFill="1"/>
    <xf numFmtId="166" fontId="1" fillId="0" borderId="0" xfId="2" applyNumberFormat="1" applyFont="1" applyFill="1" applyAlignment="1">
      <alignment horizontal="right"/>
    </xf>
    <xf numFmtId="166" fontId="1" fillId="0" borderId="0" xfId="2" applyNumberFormat="1" applyFont="1" applyFill="1"/>
    <xf numFmtId="166" fontId="1" fillId="0" borderId="1" xfId="2" applyNumberFormat="1" applyFont="1" applyFill="1" applyBorder="1"/>
    <xf numFmtId="166" fontId="3" fillId="0" borderId="0" xfId="2" applyNumberFormat="1" applyFont="1" applyFill="1"/>
    <xf numFmtId="43" fontId="2" fillId="0" borderId="0" xfId="2" applyFont="1" applyAlignment="1">
      <alignment wrapText="1"/>
    </xf>
    <xf numFmtId="0" fontId="9" fillId="0" borderId="0" xfId="0" applyFont="1" applyFill="1" applyAlignment="1">
      <alignment wrapText="1"/>
    </xf>
    <xf numFmtId="43" fontId="16" fillId="0" borderId="0" xfId="0" applyNumberFormat="1" applyFont="1" applyFill="1"/>
    <xf numFmtId="0" fontId="7" fillId="0" borderId="0" xfId="0" applyFont="1" applyFill="1" applyAlignment="1">
      <alignment horizontal="center"/>
    </xf>
  </cellXfs>
  <cellStyles count="4">
    <cellStyle name="Comma" xfId="2" builtinId="3"/>
    <cellStyle name="Currency" xfId="1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9"/>
  <sheetViews>
    <sheetView tabSelected="1" view="pageBreakPreview" topLeftCell="A2" zoomScaleNormal="100" zoomScaleSheetLayoutView="100" workbookViewId="0">
      <pane xSplit="2" ySplit="4" topLeftCell="C6" activePane="bottomRight" state="frozen"/>
      <selection activeCell="F56" sqref="F56"/>
      <selection pane="topRight" activeCell="F56" sqref="F56"/>
      <selection pane="bottomLeft" activeCell="F56" sqref="F56"/>
      <selection pane="bottomRight" activeCell="A3" sqref="A3"/>
    </sheetView>
  </sheetViews>
  <sheetFormatPr defaultRowHeight="14.4" x14ac:dyDescent="0.3"/>
  <cols>
    <col min="1" max="1" width="39.5546875" style="46" bestFit="1" customWidth="1"/>
    <col min="2" max="2" width="4.44140625" style="26" customWidth="1"/>
    <col min="3" max="3" width="11.5546875" style="26" bestFit="1" customWidth="1"/>
    <col min="4" max="4" width="4.44140625" style="26" customWidth="1"/>
    <col min="5" max="5" width="13.33203125" style="26" customWidth="1"/>
    <col min="6" max="6" width="4.44140625" style="26" customWidth="1"/>
    <col min="7" max="7" width="11.5546875" style="26" bestFit="1" customWidth="1"/>
    <col min="8" max="8" width="3.5546875" style="26" customWidth="1"/>
    <col min="9" max="9" width="11.5546875" style="26" bestFit="1" customWidth="1"/>
    <col min="10" max="10" width="3.5546875" style="26" customWidth="1"/>
    <col min="11" max="11" width="11.5546875" style="26" customWidth="1"/>
    <col min="12" max="12" width="3.5546875" style="26" customWidth="1"/>
    <col min="13" max="13" width="11.5546875" style="26" bestFit="1" customWidth="1"/>
    <col min="14" max="14" width="3.5546875" style="26" customWidth="1"/>
    <col min="15" max="15" width="11.5546875" style="26" bestFit="1" customWidth="1"/>
    <col min="16" max="16" width="27.44140625" style="26" bestFit="1" customWidth="1"/>
    <col min="17" max="263" width="9.109375" style="26"/>
    <col min="264" max="264" width="11.44140625" style="26" bestFit="1" customWidth="1"/>
    <col min="265" max="265" width="0" style="26" hidden="1" customWidth="1"/>
    <col min="266" max="266" width="11.109375" style="26" customWidth="1"/>
    <col min="267" max="267" width="11.33203125" style="26" customWidth="1"/>
    <col min="268" max="268" width="13.5546875" style="26" bestFit="1" customWidth="1"/>
    <col min="269" max="269" width="13" style="26" customWidth="1"/>
    <col min="270" max="519" width="9.109375" style="26"/>
    <col min="520" max="520" width="11.44140625" style="26" bestFit="1" customWidth="1"/>
    <col min="521" max="521" width="0" style="26" hidden="1" customWidth="1"/>
    <col min="522" max="522" width="11.109375" style="26" customWidth="1"/>
    <col min="523" max="523" width="11.33203125" style="26" customWidth="1"/>
    <col min="524" max="524" width="13.5546875" style="26" bestFit="1" customWidth="1"/>
    <col min="525" max="525" width="13" style="26" customWidth="1"/>
    <col min="526" max="775" width="9.109375" style="26"/>
    <col min="776" max="776" width="11.44140625" style="26" bestFit="1" customWidth="1"/>
    <col min="777" max="777" width="0" style="26" hidden="1" customWidth="1"/>
    <col min="778" max="778" width="11.109375" style="26" customWidth="1"/>
    <col min="779" max="779" width="11.33203125" style="26" customWidth="1"/>
    <col min="780" max="780" width="13.5546875" style="26" bestFit="1" customWidth="1"/>
    <col min="781" max="781" width="13" style="26" customWidth="1"/>
    <col min="782" max="1031" width="9.109375" style="26"/>
    <col min="1032" max="1032" width="11.44140625" style="26" bestFit="1" customWidth="1"/>
    <col min="1033" max="1033" width="0" style="26" hidden="1" customWidth="1"/>
    <col min="1034" max="1034" width="11.109375" style="26" customWidth="1"/>
    <col min="1035" max="1035" width="11.33203125" style="26" customWidth="1"/>
    <col min="1036" max="1036" width="13.5546875" style="26" bestFit="1" customWidth="1"/>
    <col min="1037" max="1037" width="13" style="26" customWidth="1"/>
    <col min="1038" max="1287" width="9.109375" style="26"/>
    <col min="1288" max="1288" width="11.44140625" style="26" bestFit="1" customWidth="1"/>
    <col min="1289" max="1289" width="0" style="26" hidden="1" customWidth="1"/>
    <col min="1290" max="1290" width="11.109375" style="26" customWidth="1"/>
    <col min="1291" max="1291" width="11.33203125" style="26" customWidth="1"/>
    <col min="1292" max="1292" width="13.5546875" style="26" bestFit="1" customWidth="1"/>
    <col min="1293" max="1293" width="13" style="26" customWidth="1"/>
    <col min="1294" max="1543" width="9.109375" style="26"/>
    <col min="1544" max="1544" width="11.44140625" style="26" bestFit="1" customWidth="1"/>
    <col min="1545" max="1545" width="0" style="26" hidden="1" customWidth="1"/>
    <col min="1546" max="1546" width="11.109375" style="26" customWidth="1"/>
    <col min="1547" max="1547" width="11.33203125" style="26" customWidth="1"/>
    <col min="1548" max="1548" width="13.5546875" style="26" bestFit="1" customWidth="1"/>
    <col min="1549" max="1549" width="13" style="26" customWidth="1"/>
    <col min="1550" max="1799" width="9.109375" style="26"/>
    <col min="1800" max="1800" width="11.44140625" style="26" bestFit="1" customWidth="1"/>
    <col min="1801" max="1801" width="0" style="26" hidden="1" customWidth="1"/>
    <col min="1802" max="1802" width="11.109375" style="26" customWidth="1"/>
    <col min="1803" max="1803" width="11.33203125" style="26" customWidth="1"/>
    <col min="1804" max="1804" width="13.5546875" style="26" bestFit="1" customWidth="1"/>
    <col min="1805" max="1805" width="13" style="26" customWidth="1"/>
    <col min="1806" max="2055" width="9.109375" style="26"/>
    <col min="2056" max="2056" width="11.44140625" style="26" bestFit="1" customWidth="1"/>
    <col min="2057" max="2057" width="0" style="26" hidden="1" customWidth="1"/>
    <col min="2058" max="2058" width="11.109375" style="26" customWidth="1"/>
    <col min="2059" max="2059" width="11.33203125" style="26" customWidth="1"/>
    <col min="2060" max="2060" width="13.5546875" style="26" bestFit="1" customWidth="1"/>
    <col min="2061" max="2061" width="13" style="26" customWidth="1"/>
    <col min="2062" max="2311" width="9.109375" style="26"/>
    <col min="2312" max="2312" width="11.44140625" style="26" bestFit="1" customWidth="1"/>
    <col min="2313" max="2313" width="0" style="26" hidden="1" customWidth="1"/>
    <col min="2314" max="2314" width="11.109375" style="26" customWidth="1"/>
    <col min="2315" max="2315" width="11.33203125" style="26" customWidth="1"/>
    <col min="2316" max="2316" width="13.5546875" style="26" bestFit="1" customWidth="1"/>
    <col min="2317" max="2317" width="13" style="26" customWidth="1"/>
    <col min="2318" max="2567" width="9.109375" style="26"/>
    <col min="2568" max="2568" width="11.44140625" style="26" bestFit="1" customWidth="1"/>
    <col min="2569" max="2569" width="0" style="26" hidden="1" customWidth="1"/>
    <col min="2570" max="2570" width="11.109375" style="26" customWidth="1"/>
    <col min="2571" max="2571" width="11.33203125" style="26" customWidth="1"/>
    <col min="2572" max="2572" width="13.5546875" style="26" bestFit="1" customWidth="1"/>
    <col min="2573" max="2573" width="13" style="26" customWidth="1"/>
    <col min="2574" max="2823" width="9.109375" style="26"/>
    <col min="2824" max="2824" width="11.44140625" style="26" bestFit="1" customWidth="1"/>
    <col min="2825" max="2825" width="0" style="26" hidden="1" customWidth="1"/>
    <col min="2826" max="2826" width="11.109375" style="26" customWidth="1"/>
    <col min="2827" max="2827" width="11.33203125" style="26" customWidth="1"/>
    <col min="2828" max="2828" width="13.5546875" style="26" bestFit="1" customWidth="1"/>
    <col min="2829" max="2829" width="13" style="26" customWidth="1"/>
    <col min="2830" max="3079" width="9.109375" style="26"/>
    <col min="3080" max="3080" width="11.44140625" style="26" bestFit="1" customWidth="1"/>
    <col min="3081" max="3081" width="0" style="26" hidden="1" customWidth="1"/>
    <col min="3082" max="3082" width="11.109375" style="26" customWidth="1"/>
    <col min="3083" max="3083" width="11.33203125" style="26" customWidth="1"/>
    <col min="3084" max="3084" width="13.5546875" style="26" bestFit="1" customWidth="1"/>
    <col min="3085" max="3085" width="13" style="26" customWidth="1"/>
    <col min="3086" max="3335" width="9.109375" style="26"/>
    <col min="3336" max="3336" width="11.44140625" style="26" bestFit="1" customWidth="1"/>
    <col min="3337" max="3337" width="0" style="26" hidden="1" customWidth="1"/>
    <col min="3338" max="3338" width="11.109375" style="26" customWidth="1"/>
    <col min="3339" max="3339" width="11.33203125" style="26" customWidth="1"/>
    <col min="3340" max="3340" width="13.5546875" style="26" bestFit="1" customWidth="1"/>
    <col min="3341" max="3341" width="13" style="26" customWidth="1"/>
    <col min="3342" max="3591" width="9.109375" style="26"/>
    <col min="3592" max="3592" width="11.44140625" style="26" bestFit="1" customWidth="1"/>
    <col min="3593" max="3593" width="0" style="26" hidden="1" customWidth="1"/>
    <col min="3594" max="3594" width="11.109375" style="26" customWidth="1"/>
    <col min="3595" max="3595" width="11.33203125" style="26" customWidth="1"/>
    <col min="3596" max="3596" width="13.5546875" style="26" bestFit="1" customWidth="1"/>
    <col min="3597" max="3597" width="13" style="26" customWidth="1"/>
    <col min="3598" max="3847" width="9.109375" style="26"/>
    <col min="3848" max="3848" width="11.44140625" style="26" bestFit="1" customWidth="1"/>
    <col min="3849" max="3849" width="0" style="26" hidden="1" customWidth="1"/>
    <col min="3850" max="3850" width="11.109375" style="26" customWidth="1"/>
    <col min="3851" max="3851" width="11.33203125" style="26" customWidth="1"/>
    <col min="3852" max="3852" width="13.5546875" style="26" bestFit="1" customWidth="1"/>
    <col min="3853" max="3853" width="13" style="26" customWidth="1"/>
    <col min="3854" max="4103" width="9.109375" style="26"/>
    <col min="4104" max="4104" width="11.44140625" style="26" bestFit="1" customWidth="1"/>
    <col min="4105" max="4105" width="0" style="26" hidden="1" customWidth="1"/>
    <col min="4106" max="4106" width="11.109375" style="26" customWidth="1"/>
    <col min="4107" max="4107" width="11.33203125" style="26" customWidth="1"/>
    <col min="4108" max="4108" width="13.5546875" style="26" bestFit="1" customWidth="1"/>
    <col min="4109" max="4109" width="13" style="26" customWidth="1"/>
    <col min="4110" max="4359" width="9.109375" style="26"/>
    <col min="4360" max="4360" width="11.44140625" style="26" bestFit="1" customWidth="1"/>
    <col min="4361" max="4361" width="0" style="26" hidden="1" customWidth="1"/>
    <col min="4362" max="4362" width="11.109375" style="26" customWidth="1"/>
    <col min="4363" max="4363" width="11.33203125" style="26" customWidth="1"/>
    <col min="4364" max="4364" width="13.5546875" style="26" bestFit="1" customWidth="1"/>
    <col min="4365" max="4365" width="13" style="26" customWidth="1"/>
    <col min="4366" max="4615" width="9.109375" style="26"/>
    <col min="4616" max="4616" width="11.44140625" style="26" bestFit="1" customWidth="1"/>
    <col min="4617" max="4617" width="0" style="26" hidden="1" customWidth="1"/>
    <col min="4618" max="4618" width="11.109375" style="26" customWidth="1"/>
    <col min="4619" max="4619" width="11.33203125" style="26" customWidth="1"/>
    <col min="4620" max="4620" width="13.5546875" style="26" bestFit="1" customWidth="1"/>
    <col min="4621" max="4621" width="13" style="26" customWidth="1"/>
    <col min="4622" max="4871" width="9.109375" style="26"/>
    <col min="4872" max="4872" width="11.44140625" style="26" bestFit="1" customWidth="1"/>
    <col min="4873" max="4873" width="0" style="26" hidden="1" customWidth="1"/>
    <col min="4874" max="4874" width="11.109375" style="26" customWidth="1"/>
    <col min="4875" max="4875" width="11.33203125" style="26" customWidth="1"/>
    <col min="4876" max="4876" width="13.5546875" style="26" bestFit="1" customWidth="1"/>
    <col min="4877" max="4877" width="13" style="26" customWidth="1"/>
    <col min="4878" max="5127" width="9.109375" style="26"/>
    <col min="5128" max="5128" width="11.44140625" style="26" bestFit="1" customWidth="1"/>
    <col min="5129" max="5129" width="0" style="26" hidden="1" customWidth="1"/>
    <col min="5130" max="5130" width="11.109375" style="26" customWidth="1"/>
    <col min="5131" max="5131" width="11.33203125" style="26" customWidth="1"/>
    <col min="5132" max="5132" width="13.5546875" style="26" bestFit="1" customWidth="1"/>
    <col min="5133" max="5133" width="13" style="26" customWidth="1"/>
    <col min="5134" max="5383" width="9.109375" style="26"/>
    <col min="5384" max="5384" width="11.44140625" style="26" bestFit="1" customWidth="1"/>
    <col min="5385" max="5385" width="0" style="26" hidden="1" customWidth="1"/>
    <col min="5386" max="5386" width="11.109375" style="26" customWidth="1"/>
    <col min="5387" max="5387" width="11.33203125" style="26" customWidth="1"/>
    <col min="5388" max="5388" width="13.5546875" style="26" bestFit="1" customWidth="1"/>
    <col min="5389" max="5389" width="13" style="26" customWidth="1"/>
    <col min="5390" max="5639" width="9.109375" style="26"/>
    <col min="5640" max="5640" width="11.44140625" style="26" bestFit="1" customWidth="1"/>
    <col min="5641" max="5641" width="0" style="26" hidden="1" customWidth="1"/>
    <col min="5642" max="5642" width="11.109375" style="26" customWidth="1"/>
    <col min="5643" max="5643" width="11.33203125" style="26" customWidth="1"/>
    <col min="5644" max="5644" width="13.5546875" style="26" bestFit="1" customWidth="1"/>
    <col min="5645" max="5645" width="13" style="26" customWidth="1"/>
    <col min="5646" max="5895" width="9.109375" style="26"/>
    <col min="5896" max="5896" width="11.44140625" style="26" bestFit="1" customWidth="1"/>
    <col min="5897" max="5897" width="0" style="26" hidden="1" customWidth="1"/>
    <col min="5898" max="5898" width="11.109375" style="26" customWidth="1"/>
    <col min="5899" max="5899" width="11.33203125" style="26" customWidth="1"/>
    <col min="5900" max="5900" width="13.5546875" style="26" bestFit="1" customWidth="1"/>
    <col min="5901" max="5901" width="13" style="26" customWidth="1"/>
    <col min="5902" max="6151" width="9.109375" style="26"/>
    <col min="6152" max="6152" width="11.44140625" style="26" bestFit="1" customWidth="1"/>
    <col min="6153" max="6153" width="0" style="26" hidden="1" customWidth="1"/>
    <col min="6154" max="6154" width="11.109375" style="26" customWidth="1"/>
    <col min="6155" max="6155" width="11.33203125" style="26" customWidth="1"/>
    <col min="6156" max="6156" width="13.5546875" style="26" bestFit="1" customWidth="1"/>
    <col min="6157" max="6157" width="13" style="26" customWidth="1"/>
    <col min="6158" max="6407" width="9.109375" style="26"/>
    <col min="6408" max="6408" width="11.44140625" style="26" bestFit="1" customWidth="1"/>
    <col min="6409" max="6409" width="0" style="26" hidden="1" customWidth="1"/>
    <col min="6410" max="6410" width="11.109375" style="26" customWidth="1"/>
    <col min="6411" max="6411" width="11.33203125" style="26" customWidth="1"/>
    <col min="6412" max="6412" width="13.5546875" style="26" bestFit="1" customWidth="1"/>
    <col min="6413" max="6413" width="13" style="26" customWidth="1"/>
    <col min="6414" max="6663" width="9.109375" style="26"/>
    <col min="6664" max="6664" width="11.44140625" style="26" bestFit="1" customWidth="1"/>
    <col min="6665" max="6665" width="0" style="26" hidden="1" customWidth="1"/>
    <col min="6666" max="6666" width="11.109375" style="26" customWidth="1"/>
    <col min="6667" max="6667" width="11.33203125" style="26" customWidth="1"/>
    <col min="6668" max="6668" width="13.5546875" style="26" bestFit="1" customWidth="1"/>
    <col min="6669" max="6669" width="13" style="26" customWidth="1"/>
    <col min="6670" max="6919" width="9.109375" style="26"/>
    <col min="6920" max="6920" width="11.44140625" style="26" bestFit="1" customWidth="1"/>
    <col min="6921" max="6921" width="0" style="26" hidden="1" customWidth="1"/>
    <col min="6922" max="6922" width="11.109375" style="26" customWidth="1"/>
    <col min="6923" max="6923" width="11.33203125" style="26" customWidth="1"/>
    <col min="6924" max="6924" width="13.5546875" style="26" bestFit="1" customWidth="1"/>
    <col min="6925" max="6925" width="13" style="26" customWidth="1"/>
    <col min="6926" max="7175" width="9.109375" style="26"/>
    <col min="7176" max="7176" width="11.44140625" style="26" bestFit="1" customWidth="1"/>
    <col min="7177" max="7177" width="0" style="26" hidden="1" customWidth="1"/>
    <col min="7178" max="7178" width="11.109375" style="26" customWidth="1"/>
    <col min="7179" max="7179" width="11.33203125" style="26" customWidth="1"/>
    <col min="7180" max="7180" width="13.5546875" style="26" bestFit="1" customWidth="1"/>
    <col min="7181" max="7181" width="13" style="26" customWidth="1"/>
    <col min="7182" max="7431" width="9.109375" style="26"/>
    <col min="7432" max="7432" width="11.44140625" style="26" bestFit="1" customWidth="1"/>
    <col min="7433" max="7433" width="0" style="26" hidden="1" customWidth="1"/>
    <col min="7434" max="7434" width="11.109375" style="26" customWidth="1"/>
    <col min="7435" max="7435" width="11.33203125" style="26" customWidth="1"/>
    <col min="7436" max="7436" width="13.5546875" style="26" bestFit="1" customWidth="1"/>
    <col min="7437" max="7437" width="13" style="26" customWidth="1"/>
    <col min="7438" max="7687" width="9.109375" style="26"/>
    <col min="7688" max="7688" width="11.44140625" style="26" bestFit="1" customWidth="1"/>
    <col min="7689" max="7689" width="0" style="26" hidden="1" customWidth="1"/>
    <col min="7690" max="7690" width="11.109375" style="26" customWidth="1"/>
    <col min="7691" max="7691" width="11.33203125" style="26" customWidth="1"/>
    <col min="7692" max="7692" width="13.5546875" style="26" bestFit="1" customWidth="1"/>
    <col min="7693" max="7693" width="13" style="26" customWidth="1"/>
    <col min="7694" max="7943" width="9.109375" style="26"/>
    <col min="7944" max="7944" width="11.44140625" style="26" bestFit="1" customWidth="1"/>
    <col min="7945" max="7945" width="0" style="26" hidden="1" customWidth="1"/>
    <col min="7946" max="7946" width="11.109375" style="26" customWidth="1"/>
    <col min="7947" max="7947" width="11.33203125" style="26" customWidth="1"/>
    <col min="7948" max="7948" width="13.5546875" style="26" bestFit="1" customWidth="1"/>
    <col min="7949" max="7949" width="13" style="26" customWidth="1"/>
    <col min="7950" max="8199" width="9.109375" style="26"/>
    <col min="8200" max="8200" width="11.44140625" style="26" bestFit="1" customWidth="1"/>
    <col min="8201" max="8201" width="0" style="26" hidden="1" customWidth="1"/>
    <col min="8202" max="8202" width="11.109375" style="26" customWidth="1"/>
    <col min="8203" max="8203" width="11.33203125" style="26" customWidth="1"/>
    <col min="8204" max="8204" width="13.5546875" style="26" bestFit="1" customWidth="1"/>
    <col min="8205" max="8205" width="13" style="26" customWidth="1"/>
    <col min="8206" max="8455" width="9.109375" style="26"/>
    <col min="8456" max="8456" width="11.44140625" style="26" bestFit="1" customWidth="1"/>
    <col min="8457" max="8457" width="0" style="26" hidden="1" customWidth="1"/>
    <col min="8458" max="8458" width="11.109375" style="26" customWidth="1"/>
    <col min="8459" max="8459" width="11.33203125" style="26" customWidth="1"/>
    <col min="8460" max="8460" width="13.5546875" style="26" bestFit="1" customWidth="1"/>
    <col min="8461" max="8461" width="13" style="26" customWidth="1"/>
    <col min="8462" max="8711" width="9.109375" style="26"/>
    <col min="8712" max="8712" width="11.44140625" style="26" bestFit="1" customWidth="1"/>
    <col min="8713" max="8713" width="0" style="26" hidden="1" customWidth="1"/>
    <col min="8714" max="8714" width="11.109375" style="26" customWidth="1"/>
    <col min="8715" max="8715" width="11.33203125" style="26" customWidth="1"/>
    <col min="8716" max="8716" width="13.5546875" style="26" bestFit="1" customWidth="1"/>
    <col min="8717" max="8717" width="13" style="26" customWidth="1"/>
    <col min="8718" max="8967" width="9.109375" style="26"/>
    <col min="8968" max="8968" width="11.44140625" style="26" bestFit="1" customWidth="1"/>
    <col min="8969" max="8969" width="0" style="26" hidden="1" customWidth="1"/>
    <col min="8970" max="8970" width="11.109375" style="26" customWidth="1"/>
    <col min="8971" max="8971" width="11.33203125" style="26" customWidth="1"/>
    <col min="8972" max="8972" width="13.5546875" style="26" bestFit="1" customWidth="1"/>
    <col min="8973" max="8973" width="13" style="26" customWidth="1"/>
    <col min="8974" max="9223" width="9.109375" style="26"/>
    <col min="9224" max="9224" width="11.44140625" style="26" bestFit="1" customWidth="1"/>
    <col min="9225" max="9225" width="0" style="26" hidden="1" customWidth="1"/>
    <col min="9226" max="9226" width="11.109375" style="26" customWidth="1"/>
    <col min="9227" max="9227" width="11.33203125" style="26" customWidth="1"/>
    <col min="9228" max="9228" width="13.5546875" style="26" bestFit="1" customWidth="1"/>
    <col min="9229" max="9229" width="13" style="26" customWidth="1"/>
    <col min="9230" max="9479" width="9.109375" style="26"/>
    <col min="9480" max="9480" width="11.44140625" style="26" bestFit="1" customWidth="1"/>
    <col min="9481" max="9481" width="0" style="26" hidden="1" customWidth="1"/>
    <col min="9482" max="9482" width="11.109375" style="26" customWidth="1"/>
    <col min="9483" max="9483" width="11.33203125" style="26" customWidth="1"/>
    <col min="9484" max="9484" width="13.5546875" style="26" bestFit="1" customWidth="1"/>
    <col min="9485" max="9485" width="13" style="26" customWidth="1"/>
    <col min="9486" max="9735" width="9.109375" style="26"/>
    <col min="9736" max="9736" width="11.44140625" style="26" bestFit="1" customWidth="1"/>
    <col min="9737" max="9737" width="0" style="26" hidden="1" customWidth="1"/>
    <col min="9738" max="9738" width="11.109375" style="26" customWidth="1"/>
    <col min="9739" max="9739" width="11.33203125" style="26" customWidth="1"/>
    <col min="9740" max="9740" width="13.5546875" style="26" bestFit="1" customWidth="1"/>
    <col min="9741" max="9741" width="13" style="26" customWidth="1"/>
    <col min="9742" max="9991" width="9.109375" style="26"/>
    <col min="9992" max="9992" width="11.44140625" style="26" bestFit="1" customWidth="1"/>
    <col min="9993" max="9993" width="0" style="26" hidden="1" customWidth="1"/>
    <col min="9994" max="9994" width="11.109375" style="26" customWidth="1"/>
    <col min="9995" max="9995" width="11.33203125" style="26" customWidth="1"/>
    <col min="9996" max="9996" width="13.5546875" style="26" bestFit="1" customWidth="1"/>
    <col min="9997" max="9997" width="13" style="26" customWidth="1"/>
    <col min="9998" max="10247" width="9.109375" style="26"/>
    <col min="10248" max="10248" width="11.44140625" style="26" bestFit="1" customWidth="1"/>
    <col min="10249" max="10249" width="0" style="26" hidden="1" customWidth="1"/>
    <col min="10250" max="10250" width="11.109375" style="26" customWidth="1"/>
    <col min="10251" max="10251" width="11.33203125" style="26" customWidth="1"/>
    <col min="10252" max="10252" width="13.5546875" style="26" bestFit="1" customWidth="1"/>
    <col min="10253" max="10253" width="13" style="26" customWidth="1"/>
    <col min="10254" max="10503" width="9.109375" style="26"/>
    <col min="10504" max="10504" width="11.44140625" style="26" bestFit="1" customWidth="1"/>
    <col min="10505" max="10505" width="0" style="26" hidden="1" customWidth="1"/>
    <col min="10506" max="10506" width="11.109375" style="26" customWidth="1"/>
    <col min="10507" max="10507" width="11.33203125" style="26" customWidth="1"/>
    <col min="10508" max="10508" width="13.5546875" style="26" bestFit="1" customWidth="1"/>
    <col min="10509" max="10509" width="13" style="26" customWidth="1"/>
    <col min="10510" max="10759" width="9.109375" style="26"/>
    <col min="10760" max="10760" width="11.44140625" style="26" bestFit="1" customWidth="1"/>
    <col min="10761" max="10761" width="0" style="26" hidden="1" customWidth="1"/>
    <col min="10762" max="10762" width="11.109375" style="26" customWidth="1"/>
    <col min="10763" max="10763" width="11.33203125" style="26" customWidth="1"/>
    <col min="10764" max="10764" width="13.5546875" style="26" bestFit="1" customWidth="1"/>
    <col min="10765" max="10765" width="13" style="26" customWidth="1"/>
    <col min="10766" max="11015" width="9.109375" style="26"/>
    <col min="11016" max="11016" width="11.44140625" style="26" bestFit="1" customWidth="1"/>
    <col min="11017" max="11017" width="0" style="26" hidden="1" customWidth="1"/>
    <col min="11018" max="11018" width="11.109375" style="26" customWidth="1"/>
    <col min="11019" max="11019" width="11.33203125" style="26" customWidth="1"/>
    <col min="11020" max="11020" width="13.5546875" style="26" bestFit="1" customWidth="1"/>
    <col min="11021" max="11021" width="13" style="26" customWidth="1"/>
    <col min="11022" max="11271" width="9.109375" style="26"/>
    <col min="11272" max="11272" width="11.44140625" style="26" bestFit="1" customWidth="1"/>
    <col min="11273" max="11273" width="0" style="26" hidden="1" customWidth="1"/>
    <col min="11274" max="11274" width="11.109375" style="26" customWidth="1"/>
    <col min="11275" max="11275" width="11.33203125" style="26" customWidth="1"/>
    <col min="11276" max="11276" width="13.5546875" style="26" bestFit="1" customWidth="1"/>
    <col min="11277" max="11277" width="13" style="26" customWidth="1"/>
    <col min="11278" max="11527" width="9.109375" style="26"/>
    <col min="11528" max="11528" width="11.44140625" style="26" bestFit="1" customWidth="1"/>
    <col min="11529" max="11529" width="0" style="26" hidden="1" customWidth="1"/>
    <col min="11530" max="11530" width="11.109375" style="26" customWidth="1"/>
    <col min="11531" max="11531" width="11.33203125" style="26" customWidth="1"/>
    <col min="11532" max="11532" width="13.5546875" style="26" bestFit="1" customWidth="1"/>
    <col min="11533" max="11533" width="13" style="26" customWidth="1"/>
    <col min="11534" max="11783" width="9.109375" style="26"/>
    <col min="11784" max="11784" width="11.44140625" style="26" bestFit="1" customWidth="1"/>
    <col min="11785" max="11785" width="0" style="26" hidden="1" customWidth="1"/>
    <col min="11786" max="11786" width="11.109375" style="26" customWidth="1"/>
    <col min="11787" max="11787" width="11.33203125" style="26" customWidth="1"/>
    <col min="11788" max="11788" width="13.5546875" style="26" bestFit="1" customWidth="1"/>
    <col min="11789" max="11789" width="13" style="26" customWidth="1"/>
    <col min="11790" max="12039" width="9.109375" style="26"/>
    <col min="12040" max="12040" width="11.44140625" style="26" bestFit="1" customWidth="1"/>
    <col min="12041" max="12041" width="0" style="26" hidden="1" customWidth="1"/>
    <col min="12042" max="12042" width="11.109375" style="26" customWidth="1"/>
    <col min="12043" max="12043" width="11.33203125" style="26" customWidth="1"/>
    <col min="12044" max="12044" width="13.5546875" style="26" bestFit="1" customWidth="1"/>
    <col min="12045" max="12045" width="13" style="26" customWidth="1"/>
    <col min="12046" max="12295" width="9.109375" style="26"/>
    <col min="12296" max="12296" width="11.44140625" style="26" bestFit="1" customWidth="1"/>
    <col min="12297" max="12297" width="0" style="26" hidden="1" customWidth="1"/>
    <col min="12298" max="12298" width="11.109375" style="26" customWidth="1"/>
    <col min="12299" max="12299" width="11.33203125" style="26" customWidth="1"/>
    <col min="12300" max="12300" width="13.5546875" style="26" bestFit="1" customWidth="1"/>
    <col min="12301" max="12301" width="13" style="26" customWidth="1"/>
    <col min="12302" max="12551" width="9.109375" style="26"/>
    <col min="12552" max="12552" width="11.44140625" style="26" bestFit="1" customWidth="1"/>
    <col min="12553" max="12553" width="0" style="26" hidden="1" customWidth="1"/>
    <col min="12554" max="12554" width="11.109375" style="26" customWidth="1"/>
    <col min="12555" max="12555" width="11.33203125" style="26" customWidth="1"/>
    <col min="12556" max="12556" width="13.5546875" style="26" bestFit="1" customWidth="1"/>
    <col min="12557" max="12557" width="13" style="26" customWidth="1"/>
    <col min="12558" max="12807" width="9.109375" style="26"/>
    <col min="12808" max="12808" width="11.44140625" style="26" bestFit="1" customWidth="1"/>
    <col min="12809" max="12809" width="0" style="26" hidden="1" customWidth="1"/>
    <col min="12810" max="12810" width="11.109375" style="26" customWidth="1"/>
    <col min="12811" max="12811" width="11.33203125" style="26" customWidth="1"/>
    <col min="12812" max="12812" width="13.5546875" style="26" bestFit="1" customWidth="1"/>
    <col min="12813" max="12813" width="13" style="26" customWidth="1"/>
    <col min="12814" max="13063" width="9.109375" style="26"/>
    <col min="13064" max="13064" width="11.44140625" style="26" bestFit="1" customWidth="1"/>
    <col min="13065" max="13065" width="0" style="26" hidden="1" customWidth="1"/>
    <col min="13066" max="13066" width="11.109375" style="26" customWidth="1"/>
    <col min="13067" max="13067" width="11.33203125" style="26" customWidth="1"/>
    <col min="13068" max="13068" width="13.5546875" style="26" bestFit="1" customWidth="1"/>
    <col min="13069" max="13069" width="13" style="26" customWidth="1"/>
    <col min="13070" max="13319" width="9.109375" style="26"/>
    <col min="13320" max="13320" width="11.44140625" style="26" bestFit="1" customWidth="1"/>
    <col min="13321" max="13321" width="0" style="26" hidden="1" customWidth="1"/>
    <col min="13322" max="13322" width="11.109375" style="26" customWidth="1"/>
    <col min="13323" max="13323" width="11.33203125" style="26" customWidth="1"/>
    <col min="13324" max="13324" width="13.5546875" style="26" bestFit="1" customWidth="1"/>
    <col min="13325" max="13325" width="13" style="26" customWidth="1"/>
    <col min="13326" max="13575" width="9.109375" style="26"/>
    <col min="13576" max="13576" width="11.44140625" style="26" bestFit="1" customWidth="1"/>
    <col min="13577" max="13577" width="0" style="26" hidden="1" customWidth="1"/>
    <col min="13578" max="13578" width="11.109375" style="26" customWidth="1"/>
    <col min="13579" max="13579" width="11.33203125" style="26" customWidth="1"/>
    <col min="13580" max="13580" width="13.5546875" style="26" bestFit="1" customWidth="1"/>
    <col min="13581" max="13581" width="13" style="26" customWidth="1"/>
    <col min="13582" max="13831" width="9.109375" style="26"/>
    <col min="13832" max="13832" width="11.44140625" style="26" bestFit="1" customWidth="1"/>
    <col min="13833" max="13833" width="0" style="26" hidden="1" customWidth="1"/>
    <col min="13834" max="13834" width="11.109375" style="26" customWidth="1"/>
    <col min="13835" max="13835" width="11.33203125" style="26" customWidth="1"/>
    <col min="13836" max="13836" width="13.5546875" style="26" bestFit="1" customWidth="1"/>
    <col min="13837" max="13837" width="13" style="26" customWidth="1"/>
    <col min="13838" max="14087" width="9.109375" style="26"/>
    <col min="14088" max="14088" width="11.44140625" style="26" bestFit="1" customWidth="1"/>
    <col min="14089" max="14089" width="0" style="26" hidden="1" customWidth="1"/>
    <col min="14090" max="14090" width="11.109375" style="26" customWidth="1"/>
    <col min="14091" max="14091" width="11.33203125" style="26" customWidth="1"/>
    <col min="14092" max="14092" width="13.5546875" style="26" bestFit="1" customWidth="1"/>
    <col min="14093" max="14093" width="13" style="26" customWidth="1"/>
    <col min="14094" max="14343" width="9.109375" style="26"/>
    <col min="14344" max="14344" width="11.44140625" style="26" bestFit="1" customWidth="1"/>
    <col min="14345" max="14345" width="0" style="26" hidden="1" customWidth="1"/>
    <col min="14346" max="14346" width="11.109375" style="26" customWidth="1"/>
    <col min="14347" max="14347" width="11.33203125" style="26" customWidth="1"/>
    <col min="14348" max="14348" width="13.5546875" style="26" bestFit="1" customWidth="1"/>
    <col min="14349" max="14349" width="13" style="26" customWidth="1"/>
    <col min="14350" max="14599" width="9.109375" style="26"/>
    <col min="14600" max="14600" width="11.44140625" style="26" bestFit="1" customWidth="1"/>
    <col min="14601" max="14601" width="0" style="26" hidden="1" customWidth="1"/>
    <col min="14602" max="14602" width="11.109375" style="26" customWidth="1"/>
    <col min="14603" max="14603" width="11.33203125" style="26" customWidth="1"/>
    <col min="14604" max="14604" width="13.5546875" style="26" bestFit="1" customWidth="1"/>
    <col min="14605" max="14605" width="13" style="26" customWidth="1"/>
    <col min="14606" max="14855" width="9.109375" style="26"/>
    <col min="14856" max="14856" width="11.44140625" style="26" bestFit="1" customWidth="1"/>
    <col min="14857" max="14857" width="0" style="26" hidden="1" customWidth="1"/>
    <col min="14858" max="14858" width="11.109375" style="26" customWidth="1"/>
    <col min="14859" max="14859" width="11.33203125" style="26" customWidth="1"/>
    <col min="14860" max="14860" width="13.5546875" style="26" bestFit="1" customWidth="1"/>
    <col min="14861" max="14861" width="13" style="26" customWidth="1"/>
    <col min="14862" max="15111" width="9.109375" style="26"/>
    <col min="15112" max="15112" width="11.44140625" style="26" bestFit="1" customWidth="1"/>
    <col min="15113" max="15113" width="0" style="26" hidden="1" customWidth="1"/>
    <col min="15114" max="15114" width="11.109375" style="26" customWidth="1"/>
    <col min="15115" max="15115" width="11.33203125" style="26" customWidth="1"/>
    <col min="15116" max="15116" width="13.5546875" style="26" bestFit="1" customWidth="1"/>
    <col min="15117" max="15117" width="13" style="26" customWidth="1"/>
    <col min="15118" max="15367" width="9.109375" style="26"/>
    <col min="15368" max="15368" width="11.44140625" style="26" bestFit="1" customWidth="1"/>
    <col min="15369" max="15369" width="0" style="26" hidden="1" customWidth="1"/>
    <col min="15370" max="15370" width="11.109375" style="26" customWidth="1"/>
    <col min="15371" max="15371" width="11.33203125" style="26" customWidth="1"/>
    <col min="15372" max="15372" width="13.5546875" style="26" bestFit="1" customWidth="1"/>
    <col min="15373" max="15373" width="13" style="26" customWidth="1"/>
    <col min="15374" max="15623" width="9.109375" style="26"/>
    <col min="15624" max="15624" width="11.44140625" style="26" bestFit="1" customWidth="1"/>
    <col min="15625" max="15625" width="0" style="26" hidden="1" customWidth="1"/>
    <col min="15626" max="15626" width="11.109375" style="26" customWidth="1"/>
    <col min="15627" max="15627" width="11.33203125" style="26" customWidth="1"/>
    <col min="15628" max="15628" width="13.5546875" style="26" bestFit="1" customWidth="1"/>
    <col min="15629" max="15629" width="13" style="26" customWidth="1"/>
    <col min="15630" max="15879" width="9.109375" style="26"/>
    <col min="15880" max="15880" width="11.44140625" style="26" bestFit="1" customWidth="1"/>
    <col min="15881" max="15881" width="0" style="26" hidden="1" customWidth="1"/>
    <col min="15882" max="15882" width="11.109375" style="26" customWidth="1"/>
    <col min="15883" max="15883" width="11.33203125" style="26" customWidth="1"/>
    <col min="15884" max="15884" width="13.5546875" style="26" bestFit="1" customWidth="1"/>
    <col min="15885" max="15885" width="13" style="26" customWidth="1"/>
    <col min="15886" max="16135" width="9.109375" style="26"/>
    <col min="16136" max="16136" width="11.44140625" style="26" bestFit="1" customWidth="1"/>
    <col min="16137" max="16137" width="0" style="26" hidden="1" customWidth="1"/>
    <col min="16138" max="16138" width="11.109375" style="26" customWidth="1"/>
    <col min="16139" max="16139" width="11.33203125" style="26" customWidth="1"/>
    <col min="16140" max="16140" width="13.5546875" style="26" bestFit="1" customWidth="1"/>
    <col min="16141" max="16141" width="13" style="26" customWidth="1"/>
    <col min="16142" max="16384" width="9.109375" style="26"/>
  </cols>
  <sheetData>
    <row r="1" spans="1:16" ht="23.25" customHeight="1" x14ac:dyDescent="0.45">
      <c r="A1" s="87" t="s">
        <v>59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25"/>
    </row>
    <row r="2" spans="1:16" ht="18" x14ac:dyDescent="0.35">
      <c r="A2" s="74" t="s">
        <v>99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25"/>
    </row>
    <row r="3" spans="1:16" ht="18" x14ac:dyDescent="0.35">
      <c r="A3" s="49"/>
      <c r="B3" s="49"/>
      <c r="C3" s="73"/>
      <c r="D3" s="73"/>
      <c r="E3" s="54"/>
      <c r="F3" s="54"/>
      <c r="G3" s="51"/>
      <c r="H3" s="49"/>
      <c r="I3" s="49"/>
      <c r="J3" s="65"/>
      <c r="K3" s="65"/>
      <c r="L3" s="49"/>
      <c r="M3" s="49"/>
      <c r="N3" s="49"/>
      <c r="O3" s="49"/>
      <c r="P3" s="25"/>
    </row>
    <row r="4" spans="1:16" ht="18" x14ac:dyDescent="0.35">
      <c r="A4" s="27"/>
      <c r="B4" s="28"/>
      <c r="C4" s="29">
        <v>2025</v>
      </c>
      <c r="D4" s="28"/>
      <c r="E4" s="29">
        <v>2025</v>
      </c>
      <c r="F4" s="28"/>
      <c r="G4" s="29">
        <v>2024</v>
      </c>
      <c r="H4" s="29"/>
      <c r="I4" s="29">
        <v>2023</v>
      </c>
      <c r="J4" s="29"/>
      <c r="K4" s="29">
        <v>2023</v>
      </c>
      <c r="L4" s="29"/>
      <c r="M4" s="29">
        <v>2022</v>
      </c>
      <c r="N4" s="30"/>
      <c r="O4" s="29">
        <v>2022</v>
      </c>
      <c r="P4" s="31"/>
    </row>
    <row r="5" spans="1:16" ht="18" x14ac:dyDescent="0.35">
      <c r="A5" s="27"/>
      <c r="B5" s="28"/>
      <c r="C5" s="32" t="s">
        <v>68</v>
      </c>
      <c r="D5" s="28"/>
      <c r="E5" s="32" t="s">
        <v>69</v>
      </c>
      <c r="F5" s="28"/>
      <c r="G5" s="32" t="s">
        <v>56</v>
      </c>
      <c r="H5" s="32"/>
      <c r="I5" s="32" t="s">
        <v>56</v>
      </c>
      <c r="J5" s="32"/>
      <c r="K5" s="32" t="s">
        <v>64</v>
      </c>
      <c r="L5" s="32"/>
      <c r="M5" s="32" t="s">
        <v>56</v>
      </c>
      <c r="N5" s="33"/>
      <c r="O5" s="32" t="s">
        <v>57</v>
      </c>
      <c r="P5" s="31"/>
    </row>
    <row r="6" spans="1:16" ht="18" x14ac:dyDescent="0.35">
      <c r="A6" s="34" t="s">
        <v>0</v>
      </c>
      <c r="B6" s="28"/>
      <c r="C6" s="28"/>
      <c r="D6" s="28"/>
      <c r="E6" s="48"/>
      <c r="F6" s="28"/>
      <c r="G6" s="48"/>
      <c r="H6" s="28"/>
      <c r="I6" s="31"/>
      <c r="J6" s="31"/>
      <c r="K6" s="31"/>
      <c r="L6" s="31"/>
      <c r="M6" s="31"/>
      <c r="N6" s="31"/>
      <c r="O6" s="31"/>
    </row>
    <row r="7" spans="1:16" ht="18" x14ac:dyDescent="0.35">
      <c r="A7" s="35" t="s">
        <v>1</v>
      </c>
      <c r="B7" s="28"/>
      <c r="C7" s="36">
        <f>1120771.76+3891</f>
        <v>1124662.76</v>
      </c>
      <c r="D7" s="28"/>
      <c r="E7" s="36">
        <f>1120771.76+3891</f>
        <v>1124662.76</v>
      </c>
      <c r="F7" s="28"/>
      <c r="G7" s="36">
        <f>(1061092*1.02)+16482</f>
        <v>1098795.8400000001</v>
      </c>
      <c r="H7" s="36"/>
      <c r="I7" s="36">
        <v>1061092</v>
      </c>
      <c r="J7" s="36"/>
      <c r="K7" s="36">
        <v>1061092</v>
      </c>
      <c r="L7" s="36"/>
      <c r="M7" s="36">
        <v>1061092</v>
      </c>
      <c r="N7" s="37"/>
      <c r="O7" s="36">
        <v>1061091.72</v>
      </c>
      <c r="P7" s="86"/>
    </row>
    <row r="8" spans="1:16" ht="18" x14ac:dyDescent="0.35">
      <c r="A8" s="35" t="s">
        <v>58</v>
      </c>
      <c r="B8" s="28"/>
      <c r="C8" s="36">
        <v>1942.8</v>
      </c>
      <c r="D8" s="28"/>
      <c r="E8" s="36">
        <v>1942.8</v>
      </c>
      <c r="F8" s="28"/>
      <c r="G8" s="36">
        <v>1182</v>
      </c>
      <c r="H8" s="36"/>
      <c r="I8" s="36"/>
      <c r="J8" s="36"/>
      <c r="K8" s="36">
        <v>1386</v>
      </c>
      <c r="L8" s="36"/>
      <c r="M8" s="36"/>
      <c r="N8" s="37"/>
      <c r="O8" s="36"/>
      <c r="P8" s="64"/>
    </row>
    <row r="9" spans="1:16" ht="18" x14ac:dyDescent="0.35">
      <c r="A9" s="35" t="s">
        <v>2</v>
      </c>
      <c r="B9" s="28"/>
      <c r="C9" s="36">
        <v>20000</v>
      </c>
      <c r="D9" s="28"/>
      <c r="E9" s="36">
        <v>20000</v>
      </c>
      <c r="F9" s="28"/>
      <c r="G9" s="36">
        <v>25000</v>
      </c>
      <c r="H9" s="36"/>
      <c r="I9" s="36">
        <v>4000</v>
      </c>
      <c r="J9" s="36"/>
      <c r="K9" s="36">
        <v>32772.129999999997</v>
      </c>
      <c r="L9" s="36"/>
      <c r="M9" s="36">
        <v>3000</v>
      </c>
      <c r="N9" s="37"/>
      <c r="O9" s="36">
        <v>4100.76</v>
      </c>
      <c r="P9" s="64"/>
    </row>
    <row r="10" spans="1:16" ht="18" x14ac:dyDescent="0.35">
      <c r="A10" s="35" t="s">
        <v>3</v>
      </c>
      <c r="B10" s="28"/>
      <c r="C10" s="36">
        <v>7300</v>
      </c>
      <c r="D10" s="28"/>
      <c r="E10" s="36">
        <v>7300</v>
      </c>
      <c r="F10" s="28"/>
      <c r="G10" s="36">
        <v>7096</v>
      </c>
      <c r="H10" s="36"/>
      <c r="I10" s="36">
        <v>7096</v>
      </c>
      <c r="J10" s="36"/>
      <c r="K10" s="36">
        <v>7375</v>
      </c>
      <c r="L10" s="36"/>
      <c r="M10" s="36">
        <v>7096</v>
      </c>
      <c r="N10" s="37"/>
      <c r="O10" s="36">
        <v>7333.6</v>
      </c>
      <c r="P10" s="66"/>
    </row>
    <row r="11" spans="1:16" ht="18" x14ac:dyDescent="0.35">
      <c r="A11" s="35" t="s">
        <v>4</v>
      </c>
      <c r="B11" s="28"/>
      <c r="C11" s="36">
        <v>250</v>
      </c>
      <c r="D11" s="28"/>
      <c r="E11" s="36">
        <v>250</v>
      </c>
      <c r="F11" s="28"/>
      <c r="G11" s="36">
        <v>250</v>
      </c>
      <c r="H11" s="36"/>
      <c r="I11" s="36">
        <v>250</v>
      </c>
      <c r="J11" s="36"/>
      <c r="K11" s="36">
        <v>250</v>
      </c>
      <c r="L11" s="36"/>
      <c r="M11" s="36">
        <v>250</v>
      </c>
      <c r="N11" s="37"/>
      <c r="O11" s="36">
        <v>250</v>
      </c>
    </row>
    <row r="12" spans="1:16" ht="18" x14ac:dyDescent="0.35">
      <c r="A12" s="35" t="s">
        <v>77</v>
      </c>
      <c r="B12" s="28"/>
      <c r="C12" s="36">
        <v>30000</v>
      </c>
      <c r="D12" s="28"/>
      <c r="E12" s="36">
        <v>30000</v>
      </c>
      <c r="F12" s="28"/>
      <c r="G12" s="36">
        <v>30000</v>
      </c>
      <c r="H12" s="36"/>
      <c r="I12" s="36">
        <v>27500</v>
      </c>
      <c r="J12" s="36"/>
      <c r="K12" s="36">
        <v>43601.53</v>
      </c>
      <c r="L12" s="36"/>
      <c r="M12" s="36">
        <v>27500</v>
      </c>
      <c r="N12" s="37"/>
      <c r="O12" s="36">
        <v>37913.24</v>
      </c>
    </row>
    <row r="13" spans="1:16" ht="18" x14ac:dyDescent="0.35">
      <c r="A13" s="35" t="s">
        <v>5</v>
      </c>
      <c r="B13" s="28"/>
      <c r="C13" s="36">
        <v>100</v>
      </c>
      <c r="D13" s="28"/>
      <c r="E13" s="36">
        <v>100</v>
      </c>
      <c r="F13" s="28"/>
      <c r="G13" s="36">
        <v>100</v>
      </c>
      <c r="H13" s="36"/>
      <c r="I13" s="36">
        <v>100</v>
      </c>
      <c r="J13" s="36"/>
      <c r="K13" s="36">
        <v>100</v>
      </c>
      <c r="L13" s="36"/>
      <c r="M13" s="36">
        <v>100</v>
      </c>
      <c r="N13" s="37"/>
      <c r="O13" s="36">
        <v>100</v>
      </c>
    </row>
    <row r="14" spans="1:16" ht="18" x14ac:dyDescent="0.35">
      <c r="A14" s="35" t="s">
        <v>76</v>
      </c>
      <c r="B14" s="28"/>
      <c r="C14" s="36">
        <v>15000</v>
      </c>
      <c r="D14" s="28"/>
      <c r="E14" s="36">
        <v>15000</v>
      </c>
      <c r="F14" s="28"/>
      <c r="G14" s="36">
        <v>16000</v>
      </c>
      <c r="H14" s="36"/>
      <c r="I14" s="36">
        <v>17500</v>
      </c>
      <c r="J14" s="36"/>
      <c r="K14" s="36">
        <v>28080</v>
      </c>
      <c r="L14" s="36"/>
      <c r="M14" s="36">
        <v>20000</v>
      </c>
      <c r="N14" s="37"/>
      <c r="O14" s="36">
        <f>7889.51+7898</f>
        <v>15787.51</v>
      </c>
    </row>
    <row r="15" spans="1:16" ht="18" x14ac:dyDescent="0.35">
      <c r="A15" s="35" t="s">
        <v>6</v>
      </c>
      <c r="B15" s="28"/>
      <c r="C15" s="36">
        <v>33739</v>
      </c>
      <c r="D15" s="28"/>
      <c r="E15" s="36">
        <v>33739</v>
      </c>
      <c r="F15" s="28"/>
      <c r="G15" s="36">
        <v>33739</v>
      </c>
      <c r="H15" s="36"/>
      <c r="I15" s="36">
        <v>33739</v>
      </c>
      <c r="J15" s="36"/>
      <c r="K15" s="36">
        <v>33814</v>
      </c>
      <c r="L15" s="36"/>
      <c r="M15" s="36">
        <v>32249</v>
      </c>
      <c r="N15" s="37"/>
      <c r="O15" s="36">
        <v>33743.46</v>
      </c>
    </row>
    <row r="16" spans="1:16" ht="18" x14ac:dyDescent="0.35">
      <c r="A16" s="35" t="s">
        <v>7</v>
      </c>
      <c r="B16" s="28"/>
      <c r="C16" s="36">
        <v>10000</v>
      </c>
      <c r="D16" s="28"/>
      <c r="E16" s="36">
        <v>10000</v>
      </c>
      <c r="F16" s="28"/>
      <c r="G16" s="36">
        <v>10000</v>
      </c>
      <c r="H16" s="36"/>
      <c r="I16" s="36">
        <v>12664</v>
      </c>
      <c r="J16" s="36"/>
      <c r="K16" s="36">
        <v>10000</v>
      </c>
      <c r="L16" s="36"/>
      <c r="M16" s="36">
        <v>12664</v>
      </c>
      <c r="N16" s="37"/>
      <c r="O16" s="36">
        <v>13216.56</v>
      </c>
    </row>
    <row r="17" spans="1:16" ht="18" x14ac:dyDescent="0.35">
      <c r="A17" s="35" t="s">
        <v>53</v>
      </c>
      <c r="B17" s="28"/>
      <c r="C17" s="36">
        <v>15000</v>
      </c>
      <c r="D17" s="28"/>
      <c r="E17" s="36">
        <v>15000</v>
      </c>
      <c r="F17" s="28"/>
      <c r="G17" s="36">
        <v>15325</v>
      </c>
      <c r="H17" s="36"/>
      <c r="I17" s="36">
        <v>15325</v>
      </c>
      <c r="J17" s="36"/>
      <c r="K17" s="36">
        <v>14938.91</v>
      </c>
      <c r="L17" s="36"/>
      <c r="M17" s="36">
        <v>14793</v>
      </c>
      <c r="N17" s="37"/>
      <c r="O17" s="36">
        <v>15325.17</v>
      </c>
      <c r="P17" s="77"/>
    </row>
    <row r="18" spans="1:16" ht="43.8" x14ac:dyDescent="0.35">
      <c r="A18" s="35" t="s">
        <v>8</v>
      </c>
      <c r="B18" s="28"/>
      <c r="C18" s="38">
        <f>208110</f>
        <v>208110</v>
      </c>
      <c r="D18" s="28"/>
      <c r="E18" s="38">
        <v>208110</v>
      </c>
      <c r="F18" s="28"/>
      <c r="G18" s="38">
        <v>203423</v>
      </c>
      <c r="H18" s="38"/>
      <c r="I18" s="38">
        <v>243770</v>
      </c>
      <c r="J18" s="38"/>
      <c r="K18" s="38">
        <v>53939</v>
      </c>
      <c r="L18" s="38"/>
      <c r="M18" s="38">
        <v>64468</v>
      </c>
      <c r="N18" s="39"/>
      <c r="O18" s="38">
        <v>0</v>
      </c>
      <c r="P18" s="85" t="s">
        <v>97</v>
      </c>
    </row>
    <row r="19" spans="1:16" ht="18" x14ac:dyDescent="0.35">
      <c r="A19" s="34" t="s">
        <v>9</v>
      </c>
      <c r="B19" s="40"/>
      <c r="C19" s="41">
        <f>SUM(C7:C18)</f>
        <v>1466104.56</v>
      </c>
      <c r="D19" s="40"/>
      <c r="E19" s="41">
        <f>SUM(E7:E18)</f>
        <v>1466104.56</v>
      </c>
      <c r="F19" s="40"/>
      <c r="G19" s="41">
        <f>SUM(G7:G18)</f>
        <v>1440910.84</v>
      </c>
      <c r="H19" s="41"/>
      <c r="I19" s="41">
        <f>SUM(I7:I18)</f>
        <v>1423036</v>
      </c>
      <c r="J19" s="41"/>
      <c r="K19" s="41">
        <f>SUM(K7:K18)</f>
        <v>1287348.5699999998</v>
      </c>
      <c r="L19" s="41"/>
      <c r="M19" s="41">
        <f>SUM(M7:M18)</f>
        <v>1243212</v>
      </c>
      <c r="N19" s="42"/>
      <c r="O19" s="41">
        <f>SUM(O7:O18)</f>
        <v>1188862.02</v>
      </c>
    </row>
    <row r="20" spans="1:16" ht="18" x14ac:dyDescent="0.35">
      <c r="A20" s="27"/>
      <c r="B20" s="28"/>
      <c r="C20" s="28"/>
      <c r="D20" s="28"/>
      <c r="E20" s="52"/>
      <c r="F20" s="28"/>
      <c r="G20" s="52"/>
      <c r="H20" s="28"/>
      <c r="I20" s="43"/>
      <c r="J20" s="43"/>
      <c r="K20" s="43"/>
      <c r="L20" s="43"/>
      <c r="M20" s="43"/>
      <c r="N20" s="44"/>
      <c r="O20" s="43"/>
    </row>
    <row r="21" spans="1:16" ht="18" x14ac:dyDescent="0.35">
      <c r="A21" s="34" t="s">
        <v>10</v>
      </c>
      <c r="B21" s="45"/>
      <c r="C21" s="45"/>
      <c r="D21" s="45"/>
      <c r="E21" s="48"/>
      <c r="F21" s="45"/>
      <c r="G21" s="48"/>
      <c r="H21" s="28"/>
      <c r="I21" s="43"/>
      <c r="J21" s="43"/>
      <c r="K21" s="43"/>
      <c r="L21" s="43"/>
      <c r="M21" s="43"/>
      <c r="N21" s="25"/>
      <c r="O21" s="43"/>
    </row>
    <row r="22" spans="1:16" ht="18" x14ac:dyDescent="0.35">
      <c r="A22" s="35" t="s">
        <v>11</v>
      </c>
      <c r="B22" s="28"/>
      <c r="C22" s="36">
        <f>Expenses!C11</f>
        <v>1118914</v>
      </c>
      <c r="D22" s="28"/>
      <c r="E22" s="36">
        <f>Expenses!C11</f>
        <v>1118914</v>
      </c>
      <c r="F22" s="28"/>
      <c r="G22" s="36">
        <f>Expenses!L11</f>
        <v>1060797</v>
      </c>
      <c r="H22" s="36"/>
      <c r="I22" s="36">
        <v>1019725</v>
      </c>
      <c r="J22" s="36"/>
      <c r="K22" s="36">
        <f>Expenses!P11</f>
        <v>922974.41999999993</v>
      </c>
      <c r="L22" s="36"/>
      <c r="M22" s="36">
        <f>Expenses!R11</f>
        <v>849933</v>
      </c>
      <c r="N22" s="37"/>
      <c r="O22" s="36">
        <v>805320.39</v>
      </c>
    </row>
    <row r="23" spans="1:16" ht="18" x14ac:dyDescent="0.35">
      <c r="A23" s="35" t="s">
        <v>12</v>
      </c>
      <c r="B23" s="28"/>
      <c r="C23" s="36">
        <f>Expenses!C24</f>
        <v>155691</v>
      </c>
      <c r="D23" s="28"/>
      <c r="E23" s="36">
        <f>Expenses!C24</f>
        <v>155691</v>
      </c>
      <c r="F23" s="28"/>
      <c r="G23" s="36">
        <f>Expenses!L24</f>
        <v>161500</v>
      </c>
      <c r="H23" s="36"/>
      <c r="I23" s="36">
        <f>SUM(Expenses!N24)</f>
        <v>165977</v>
      </c>
      <c r="J23" s="36"/>
      <c r="K23" s="36">
        <f>Expenses!P24+Expenses!P53+Expenses!P52</f>
        <v>161549.79999999999</v>
      </c>
      <c r="L23" s="36"/>
      <c r="M23" s="36">
        <f>Expenses!R24</f>
        <v>164443</v>
      </c>
      <c r="N23" s="37"/>
      <c r="O23" s="36">
        <v>126666.61</v>
      </c>
    </row>
    <row r="24" spans="1:16" ht="18" x14ac:dyDescent="0.35">
      <c r="A24" s="35" t="s">
        <v>13</v>
      </c>
      <c r="B24" s="28"/>
      <c r="C24" s="36">
        <f>Expenses!C32</f>
        <v>79500</v>
      </c>
      <c r="D24" s="28"/>
      <c r="E24" s="36">
        <f>Expenses!C32</f>
        <v>79500</v>
      </c>
      <c r="F24" s="28"/>
      <c r="G24" s="36">
        <f>Expenses!L32</f>
        <v>97115</v>
      </c>
      <c r="H24" s="36"/>
      <c r="I24" s="36">
        <f>SUM(Expenses!N32)</f>
        <v>103834</v>
      </c>
      <c r="J24" s="36"/>
      <c r="K24" s="36">
        <f>Expenses!P32</f>
        <v>80426.62</v>
      </c>
      <c r="L24" s="36"/>
      <c r="M24" s="36">
        <f>Expenses!R32</f>
        <v>98834</v>
      </c>
      <c r="N24" s="37"/>
      <c r="O24" s="36">
        <v>65049.35</v>
      </c>
    </row>
    <row r="25" spans="1:16" ht="18" x14ac:dyDescent="0.35">
      <c r="A25" s="35" t="s">
        <v>14</v>
      </c>
      <c r="B25" s="28"/>
      <c r="C25" s="38">
        <f>Expenses!C50</f>
        <v>112000</v>
      </c>
      <c r="D25" s="28"/>
      <c r="E25" s="38">
        <f>Expenses!C50</f>
        <v>112000</v>
      </c>
      <c r="F25" s="28"/>
      <c r="G25" s="38">
        <f>Expenses!L50</f>
        <v>121499</v>
      </c>
      <c r="H25" s="38"/>
      <c r="I25" s="38">
        <f>SUM(Expenses!N50)</f>
        <v>133500</v>
      </c>
      <c r="J25" s="38"/>
      <c r="K25" s="38">
        <f>Expenses!P50</f>
        <v>100546.73999999999</v>
      </c>
      <c r="L25" s="38"/>
      <c r="M25" s="38">
        <f>Expenses!R50</f>
        <v>129998</v>
      </c>
      <c r="N25" s="39"/>
      <c r="O25" s="38">
        <v>129630.99</v>
      </c>
    </row>
    <row r="26" spans="1:16" ht="18" x14ac:dyDescent="0.35">
      <c r="A26" s="34" t="s">
        <v>15</v>
      </c>
      <c r="B26" s="40"/>
      <c r="C26" s="41">
        <f t="shared" ref="C26:G26" si="0">SUM(C22:C25)</f>
        <v>1466105</v>
      </c>
      <c r="D26" s="40"/>
      <c r="E26" s="41">
        <f t="shared" si="0"/>
        <v>1466105</v>
      </c>
      <c r="F26" s="40"/>
      <c r="G26" s="41">
        <f t="shared" si="0"/>
        <v>1440911</v>
      </c>
      <c r="H26" s="40"/>
      <c r="I26" s="41">
        <f>SUM(I22:I25)</f>
        <v>1423036</v>
      </c>
      <c r="J26" s="41"/>
      <c r="K26" s="41">
        <f>SUM(K22:K25)</f>
        <v>1265497.5799999998</v>
      </c>
      <c r="L26" s="41"/>
      <c r="M26" s="41">
        <f>SUM(M22:M25)</f>
        <v>1243208</v>
      </c>
      <c r="N26" s="42"/>
      <c r="O26" s="41">
        <f>SUM(O22:O25)</f>
        <v>1126667.3400000001</v>
      </c>
    </row>
    <row r="27" spans="1:16" ht="18" x14ac:dyDescent="0.35">
      <c r="A27" s="34"/>
      <c r="B27" s="40"/>
      <c r="C27" s="40"/>
      <c r="D27" s="40"/>
      <c r="E27" s="53"/>
      <c r="F27" s="40"/>
      <c r="G27" s="53"/>
      <c r="H27" s="40"/>
      <c r="I27" s="41"/>
      <c r="J27" s="41"/>
      <c r="K27" s="41"/>
      <c r="L27" s="41"/>
      <c r="M27" s="41"/>
      <c r="N27" s="42"/>
      <c r="O27" s="41"/>
    </row>
    <row r="28" spans="1:16" ht="15.6" x14ac:dyDescent="0.3">
      <c r="A28" s="27"/>
      <c r="B28" s="28"/>
      <c r="C28" s="28"/>
      <c r="D28" s="28"/>
      <c r="E28" s="41"/>
      <c r="F28" s="28"/>
      <c r="H28" s="28"/>
    </row>
    <row r="29" spans="1:16" x14ac:dyDescent="0.3">
      <c r="G29" s="47"/>
      <c r="I29" s="47"/>
      <c r="J29" s="47"/>
      <c r="K29" s="47"/>
      <c r="L29" s="47"/>
      <c r="M29" s="47"/>
      <c r="N29" s="47"/>
      <c r="O29" s="47"/>
      <c r="P29" s="47"/>
    </row>
  </sheetData>
  <mergeCells count="1">
    <mergeCell ref="A1:O1"/>
  </mergeCells>
  <pageMargins left="0.5" right="0.25" top="0" bottom="0" header="0.05" footer="0.05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58"/>
  <sheetViews>
    <sheetView workbookViewId="0">
      <pane xSplit="1" ySplit="2" topLeftCell="B24" activePane="bottomRight" state="frozen"/>
      <selection activeCell="T13" sqref="T13"/>
      <selection pane="topRight" activeCell="T13" sqref="T13"/>
      <selection pane="bottomLeft" activeCell="T13" sqref="T13"/>
      <selection pane="bottomRight" activeCell="F19" sqref="F19"/>
    </sheetView>
  </sheetViews>
  <sheetFormatPr defaultRowHeight="13.8" x14ac:dyDescent="0.25"/>
  <cols>
    <col min="1" max="1" width="51.33203125" style="18" bestFit="1" customWidth="1"/>
    <col min="2" max="2" width="3.6640625" style="1" customWidth="1"/>
    <col min="3" max="3" width="14.88671875" style="56" bestFit="1" customWidth="1"/>
    <col min="4" max="4" width="11.5546875" style="79" bestFit="1" customWidth="1"/>
    <col min="5" max="5" width="3.6640625" style="1" customWidth="1"/>
    <col min="6" max="6" width="14.88671875" style="56" customWidth="1"/>
    <col min="7" max="7" width="3.6640625" style="1" customWidth="1"/>
    <col min="8" max="8" width="14.88671875" style="56" bestFit="1" customWidth="1"/>
    <col min="9" max="9" width="3.6640625" style="1" customWidth="1"/>
    <col min="10" max="10" width="14.88671875" style="56" hidden="1" customWidth="1"/>
    <col min="11" max="11" width="3.6640625" style="1" hidden="1" customWidth="1"/>
    <col min="12" max="12" width="14.88671875" style="56" hidden="1" customWidth="1"/>
    <col min="13" max="13" width="3.6640625" style="1" hidden="1" customWidth="1"/>
    <col min="14" max="14" width="12" style="1" bestFit="1" customWidth="1"/>
    <col min="15" max="15" width="3.6640625" style="1" customWidth="1"/>
    <col min="16" max="16" width="13.109375" style="1" bestFit="1" customWidth="1"/>
    <col min="17" max="17" width="3.6640625" style="1" customWidth="1"/>
    <col min="18" max="18" width="12" style="1" bestFit="1" customWidth="1"/>
    <col min="19" max="19" width="3.6640625" style="1" customWidth="1"/>
    <col min="20" max="20" width="10.44140625" style="1" bestFit="1" customWidth="1"/>
    <col min="21" max="21" width="9.109375" style="1"/>
    <col min="22" max="22" width="45" style="1" bestFit="1" customWidth="1"/>
    <col min="23" max="264" width="9.109375" style="1"/>
    <col min="265" max="265" width="9.88671875" style="1" bestFit="1" customWidth="1"/>
    <col min="266" max="266" width="10.5546875" style="1" bestFit="1" customWidth="1"/>
    <col min="267" max="267" width="9.109375" style="1"/>
    <col min="268" max="268" width="10.5546875" style="1" customWidth="1"/>
    <col min="269" max="269" width="10.109375" style="1" customWidth="1"/>
    <col min="270" max="270" width="12.5546875" style="1" customWidth="1"/>
    <col min="271" max="271" width="11" style="1" customWidth="1"/>
    <col min="272" max="520" width="9.109375" style="1"/>
    <col min="521" max="521" width="9.88671875" style="1" bestFit="1" customWidth="1"/>
    <col min="522" max="522" width="10.5546875" style="1" bestFit="1" customWidth="1"/>
    <col min="523" max="523" width="9.109375" style="1"/>
    <col min="524" max="524" width="10.5546875" style="1" customWidth="1"/>
    <col min="525" max="525" width="10.109375" style="1" customWidth="1"/>
    <col min="526" max="526" width="12.5546875" style="1" customWidth="1"/>
    <col min="527" max="527" width="11" style="1" customWidth="1"/>
    <col min="528" max="776" width="9.109375" style="1"/>
    <col min="777" max="777" width="9.88671875" style="1" bestFit="1" customWidth="1"/>
    <col min="778" max="778" width="10.5546875" style="1" bestFit="1" customWidth="1"/>
    <col min="779" max="779" width="9.109375" style="1"/>
    <col min="780" max="780" width="10.5546875" style="1" customWidth="1"/>
    <col min="781" max="781" width="10.109375" style="1" customWidth="1"/>
    <col min="782" max="782" width="12.5546875" style="1" customWidth="1"/>
    <col min="783" max="783" width="11" style="1" customWidth="1"/>
    <col min="784" max="1032" width="9.109375" style="1"/>
    <col min="1033" max="1033" width="9.88671875" style="1" bestFit="1" customWidth="1"/>
    <col min="1034" max="1034" width="10.5546875" style="1" bestFit="1" customWidth="1"/>
    <col min="1035" max="1035" width="9.109375" style="1"/>
    <col min="1036" max="1036" width="10.5546875" style="1" customWidth="1"/>
    <col min="1037" max="1037" width="10.109375" style="1" customWidth="1"/>
    <col min="1038" max="1038" width="12.5546875" style="1" customWidth="1"/>
    <col min="1039" max="1039" width="11" style="1" customWidth="1"/>
    <col min="1040" max="1288" width="9.109375" style="1"/>
    <col min="1289" max="1289" width="9.88671875" style="1" bestFit="1" customWidth="1"/>
    <col min="1290" max="1290" width="10.5546875" style="1" bestFit="1" customWidth="1"/>
    <col min="1291" max="1291" width="9.109375" style="1"/>
    <col min="1292" max="1292" width="10.5546875" style="1" customWidth="1"/>
    <col min="1293" max="1293" width="10.109375" style="1" customWidth="1"/>
    <col min="1294" max="1294" width="12.5546875" style="1" customWidth="1"/>
    <col min="1295" max="1295" width="11" style="1" customWidth="1"/>
    <col min="1296" max="1544" width="9.109375" style="1"/>
    <col min="1545" max="1545" width="9.88671875" style="1" bestFit="1" customWidth="1"/>
    <col min="1546" max="1546" width="10.5546875" style="1" bestFit="1" customWidth="1"/>
    <col min="1547" max="1547" width="9.109375" style="1"/>
    <col min="1548" max="1548" width="10.5546875" style="1" customWidth="1"/>
    <col min="1549" max="1549" width="10.109375" style="1" customWidth="1"/>
    <col min="1550" max="1550" width="12.5546875" style="1" customWidth="1"/>
    <col min="1551" max="1551" width="11" style="1" customWidth="1"/>
    <col min="1552" max="1800" width="9.109375" style="1"/>
    <col min="1801" max="1801" width="9.88671875" style="1" bestFit="1" customWidth="1"/>
    <col min="1802" max="1802" width="10.5546875" style="1" bestFit="1" customWidth="1"/>
    <col min="1803" max="1803" width="9.109375" style="1"/>
    <col min="1804" max="1804" width="10.5546875" style="1" customWidth="1"/>
    <col min="1805" max="1805" width="10.109375" style="1" customWidth="1"/>
    <col min="1806" max="1806" width="12.5546875" style="1" customWidth="1"/>
    <col min="1807" max="1807" width="11" style="1" customWidth="1"/>
    <col min="1808" max="2056" width="9.109375" style="1"/>
    <col min="2057" max="2057" width="9.88671875" style="1" bestFit="1" customWidth="1"/>
    <col min="2058" max="2058" width="10.5546875" style="1" bestFit="1" customWidth="1"/>
    <col min="2059" max="2059" width="9.109375" style="1"/>
    <col min="2060" max="2060" width="10.5546875" style="1" customWidth="1"/>
    <col min="2061" max="2061" width="10.109375" style="1" customWidth="1"/>
    <col min="2062" max="2062" width="12.5546875" style="1" customWidth="1"/>
    <col min="2063" max="2063" width="11" style="1" customWidth="1"/>
    <col min="2064" max="2312" width="9.109375" style="1"/>
    <col min="2313" max="2313" width="9.88671875" style="1" bestFit="1" customWidth="1"/>
    <col min="2314" max="2314" width="10.5546875" style="1" bestFit="1" customWidth="1"/>
    <col min="2315" max="2315" width="9.109375" style="1"/>
    <col min="2316" max="2316" width="10.5546875" style="1" customWidth="1"/>
    <col min="2317" max="2317" width="10.109375" style="1" customWidth="1"/>
    <col min="2318" max="2318" width="12.5546875" style="1" customWidth="1"/>
    <col min="2319" max="2319" width="11" style="1" customWidth="1"/>
    <col min="2320" max="2568" width="9.109375" style="1"/>
    <col min="2569" max="2569" width="9.88671875" style="1" bestFit="1" customWidth="1"/>
    <col min="2570" max="2570" width="10.5546875" style="1" bestFit="1" customWidth="1"/>
    <col min="2571" max="2571" width="9.109375" style="1"/>
    <col min="2572" max="2572" width="10.5546875" style="1" customWidth="1"/>
    <col min="2573" max="2573" width="10.109375" style="1" customWidth="1"/>
    <col min="2574" max="2574" width="12.5546875" style="1" customWidth="1"/>
    <col min="2575" max="2575" width="11" style="1" customWidth="1"/>
    <col min="2576" max="2824" width="9.109375" style="1"/>
    <col min="2825" max="2825" width="9.88671875" style="1" bestFit="1" customWidth="1"/>
    <col min="2826" max="2826" width="10.5546875" style="1" bestFit="1" customWidth="1"/>
    <col min="2827" max="2827" width="9.109375" style="1"/>
    <col min="2828" max="2828" width="10.5546875" style="1" customWidth="1"/>
    <col min="2829" max="2829" width="10.109375" style="1" customWidth="1"/>
    <col min="2830" max="2830" width="12.5546875" style="1" customWidth="1"/>
    <col min="2831" max="2831" width="11" style="1" customWidth="1"/>
    <col min="2832" max="3080" width="9.109375" style="1"/>
    <col min="3081" max="3081" width="9.88671875" style="1" bestFit="1" customWidth="1"/>
    <col min="3082" max="3082" width="10.5546875" style="1" bestFit="1" customWidth="1"/>
    <col min="3083" max="3083" width="9.109375" style="1"/>
    <col min="3084" max="3084" width="10.5546875" style="1" customWidth="1"/>
    <col min="3085" max="3085" width="10.109375" style="1" customWidth="1"/>
    <col min="3086" max="3086" width="12.5546875" style="1" customWidth="1"/>
    <col min="3087" max="3087" width="11" style="1" customWidth="1"/>
    <col min="3088" max="3336" width="9.109375" style="1"/>
    <col min="3337" max="3337" width="9.88671875" style="1" bestFit="1" customWidth="1"/>
    <col min="3338" max="3338" width="10.5546875" style="1" bestFit="1" customWidth="1"/>
    <col min="3339" max="3339" width="9.109375" style="1"/>
    <col min="3340" max="3340" width="10.5546875" style="1" customWidth="1"/>
    <col min="3341" max="3341" width="10.109375" style="1" customWidth="1"/>
    <col min="3342" max="3342" width="12.5546875" style="1" customWidth="1"/>
    <col min="3343" max="3343" width="11" style="1" customWidth="1"/>
    <col min="3344" max="3592" width="9.109375" style="1"/>
    <col min="3593" max="3593" width="9.88671875" style="1" bestFit="1" customWidth="1"/>
    <col min="3594" max="3594" width="10.5546875" style="1" bestFit="1" customWidth="1"/>
    <col min="3595" max="3595" width="9.109375" style="1"/>
    <col min="3596" max="3596" width="10.5546875" style="1" customWidth="1"/>
    <col min="3597" max="3597" width="10.109375" style="1" customWidth="1"/>
    <col min="3598" max="3598" width="12.5546875" style="1" customWidth="1"/>
    <col min="3599" max="3599" width="11" style="1" customWidth="1"/>
    <col min="3600" max="3848" width="9.109375" style="1"/>
    <col min="3849" max="3849" width="9.88671875" style="1" bestFit="1" customWidth="1"/>
    <col min="3850" max="3850" width="10.5546875" style="1" bestFit="1" customWidth="1"/>
    <col min="3851" max="3851" width="9.109375" style="1"/>
    <col min="3852" max="3852" width="10.5546875" style="1" customWidth="1"/>
    <col min="3853" max="3853" width="10.109375" style="1" customWidth="1"/>
    <col min="3854" max="3854" width="12.5546875" style="1" customWidth="1"/>
    <col min="3855" max="3855" width="11" style="1" customWidth="1"/>
    <col min="3856" max="4104" width="9.109375" style="1"/>
    <col min="4105" max="4105" width="9.88671875" style="1" bestFit="1" customWidth="1"/>
    <col min="4106" max="4106" width="10.5546875" style="1" bestFit="1" customWidth="1"/>
    <col min="4107" max="4107" width="9.109375" style="1"/>
    <col min="4108" max="4108" width="10.5546875" style="1" customWidth="1"/>
    <col min="4109" max="4109" width="10.109375" style="1" customWidth="1"/>
    <col min="4110" max="4110" width="12.5546875" style="1" customWidth="1"/>
    <col min="4111" max="4111" width="11" style="1" customWidth="1"/>
    <col min="4112" max="4360" width="9.109375" style="1"/>
    <col min="4361" max="4361" width="9.88671875" style="1" bestFit="1" customWidth="1"/>
    <col min="4362" max="4362" width="10.5546875" style="1" bestFit="1" customWidth="1"/>
    <col min="4363" max="4363" width="9.109375" style="1"/>
    <col min="4364" max="4364" width="10.5546875" style="1" customWidth="1"/>
    <col min="4365" max="4365" width="10.109375" style="1" customWidth="1"/>
    <col min="4366" max="4366" width="12.5546875" style="1" customWidth="1"/>
    <col min="4367" max="4367" width="11" style="1" customWidth="1"/>
    <col min="4368" max="4616" width="9.109375" style="1"/>
    <col min="4617" max="4617" width="9.88671875" style="1" bestFit="1" customWidth="1"/>
    <col min="4618" max="4618" width="10.5546875" style="1" bestFit="1" customWidth="1"/>
    <col min="4619" max="4619" width="9.109375" style="1"/>
    <col min="4620" max="4620" width="10.5546875" style="1" customWidth="1"/>
    <col min="4621" max="4621" width="10.109375" style="1" customWidth="1"/>
    <col min="4622" max="4622" width="12.5546875" style="1" customWidth="1"/>
    <col min="4623" max="4623" width="11" style="1" customWidth="1"/>
    <col min="4624" max="4872" width="9.109375" style="1"/>
    <col min="4873" max="4873" width="9.88671875" style="1" bestFit="1" customWidth="1"/>
    <col min="4874" max="4874" width="10.5546875" style="1" bestFit="1" customWidth="1"/>
    <col min="4875" max="4875" width="9.109375" style="1"/>
    <col min="4876" max="4876" width="10.5546875" style="1" customWidth="1"/>
    <col min="4877" max="4877" width="10.109375" style="1" customWidth="1"/>
    <col min="4878" max="4878" width="12.5546875" style="1" customWidth="1"/>
    <col min="4879" max="4879" width="11" style="1" customWidth="1"/>
    <col min="4880" max="5128" width="9.109375" style="1"/>
    <col min="5129" max="5129" width="9.88671875" style="1" bestFit="1" customWidth="1"/>
    <col min="5130" max="5130" width="10.5546875" style="1" bestFit="1" customWidth="1"/>
    <col min="5131" max="5131" width="9.109375" style="1"/>
    <col min="5132" max="5132" width="10.5546875" style="1" customWidth="1"/>
    <col min="5133" max="5133" width="10.109375" style="1" customWidth="1"/>
    <col min="5134" max="5134" width="12.5546875" style="1" customWidth="1"/>
    <col min="5135" max="5135" width="11" style="1" customWidth="1"/>
    <col min="5136" max="5384" width="9.109375" style="1"/>
    <col min="5385" max="5385" width="9.88671875" style="1" bestFit="1" customWidth="1"/>
    <col min="5386" max="5386" width="10.5546875" style="1" bestFit="1" customWidth="1"/>
    <col min="5387" max="5387" width="9.109375" style="1"/>
    <col min="5388" max="5388" width="10.5546875" style="1" customWidth="1"/>
    <col min="5389" max="5389" width="10.109375" style="1" customWidth="1"/>
    <col min="5390" max="5390" width="12.5546875" style="1" customWidth="1"/>
    <col min="5391" max="5391" width="11" style="1" customWidth="1"/>
    <col min="5392" max="5640" width="9.109375" style="1"/>
    <col min="5641" max="5641" width="9.88671875" style="1" bestFit="1" customWidth="1"/>
    <col min="5642" max="5642" width="10.5546875" style="1" bestFit="1" customWidth="1"/>
    <col min="5643" max="5643" width="9.109375" style="1"/>
    <col min="5644" max="5644" width="10.5546875" style="1" customWidth="1"/>
    <col min="5645" max="5645" width="10.109375" style="1" customWidth="1"/>
    <col min="5646" max="5646" width="12.5546875" style="1" customWidth="1"/>
    <col min="5647" max="5647" width="11" style="1" customWidth="1"/>
    <col min="5648" max="5896" width="9.109375" style="1"/>
    <col min="5897" max="5897" width="9.88671875" style="1" bestFit="1" customWidth="1"/>
    <col min="5898" max="5898" width="10.5546875" style="1" bestFit="1" customWidth="1"/>
    <col min="5899" max="5899" width="9.109375" style="1"/>
    <col min="5900" max="5900" width="10.5546875" style="1" customWidth="1"/>
    <col min="5901" max="5901" width="10.109375" style="1" customWidth="1"/>
    <col min="5902" max="5902" width="12.5546875" style="1" customWidth="1"/>
    <col min="5903" max="5903" width="11" style="1" customWidth="1"/>
    <col min="5904" max="6152" width="9.109375" style="1"/>
    <col min="6153" max="6153" width="9.88671875" style="1" bestFit="1" customWidth="1"/>
    <col min="6154" max="6154" width="10.5546875" style="1" bestFit="1" customWidth="1"/>
    <col min="6155" max="6155" width="9.109375" style="1"/>
    <col min="6156" max="6156" width="10.5546875" style="1" customWidth="1"/>
    <col min="6157" max="6157" width="10.109375" style="1" customWidth="1"/>
    <col min="6158" max="6158" width="12.5546875" style="1" customWidth="1"/>
    <col min="6159" max="6159" width="11" style="1" customWidth="1"/>
    <col min="6160" max="6408" width="9.109375" style="1"/>
    <col min="6409" max="6409" width="9.88671875" style="1" bestFit="1" customWidth="1"/>
    <col min="6410" max="6410" width="10.5546875" style="1" bestFit="1" customWidth="1"/>
    <col min="6411" max="6411" width="9.109375" style="1"/>
    <col min="6412" max="6412" width="10.5546875" style="1" customWidth="1"/>
    <col min="6413" max="6413" width="10.109375" style="1" customWidth="1"/>
    <col min="6414" max="6414" width="12.5546875" style="1" customWidth="1"/>
    <col min="6415" max="6415" width="11" style="1" customWidth="1"/>
    <col min="6416" max="6664" width="9.109375" style="1"/>
    <col min="6665" max="6665" width="9.88671875" style="1" bestFit="1" customWidth="1"/>
    <col min="6666" max="6666" width="10.5546875" style="1" bestFit="1" customWidth="1"/>
    <col min="6667" max="6667" width="9.109375" style="1"/>
    <col min="6668" max="6668" width="10.5546875" style="1" customWidth="1"/>
    <col min="6669" max="6669" width="10.109375" style="1" customWidth="1"/>
    <col min="6670" max="6670" width="12.5546875" style="1" customWidth="1"/>
    <col min="6671" max="6671" width="11" style="1" customWidth="1"/>
    <col min="6672" max="6920" width="9.109375" style="1"/>
    <col min="6921" max="6921" width="9.88671875" style="1" bestFit="1" customWidth="1"/>
    <col min="6922" max="6922" width="10.5546875" style="1" bestFit="1" customWidth="1"/>
    <col min="6923" max="6923" width="9.109375" style="1"/>
    <col min="6924" max="6924" width="10.5546875" style="1" customWidth="1"/>
    <col min="6925" max="6925" width="10.109375" style="1" customWidth="1"/>
    <col min="6926" max="6926" width="12.5546875" style="1" customWidth="1"/>
    <col min="6927" max="6927" width="11" style="1" customWidth="1"/>
    <col min="6928" max="7176" width="9.109375" style="1"/>
    <col min="7177" max="7177" width="9.88671875" style="1" bestFit="1" customWidth="1"/>
    <col min="7178" max="7178" width="10.5546875" style="1" bestFit="1" customWidth="1"/>
    <col min="7179" max="7179" width="9.109375" style="1"/>
    <col min="7180" max="7180" width="10.5546875" style="1" customWidth="1"/>
    <col min="7181" max="7181" width="10.109375" style="1" customWidth="1"/>
    <col min="7182" max="7182" width="12.5546875" style="1" customWidth="1"/>
    <col min="7183" max="7183" width="11" style="1" customWidth="1"/>
    <col min="7184" max="7432" width="9.109375" style="1"/>
    <col min="7433" max="7433" width="9.88671875" style="1" bestFit="1" customWidth="1"/>
    <col min="7434" max="7434" width="10.5546875" style="1" bestFit="1" customWidth="1"/>
    <col min="7435" max="7435" width="9.109375" style="1"/>
    <col min="7436" max="7436" width="10.5546875" style="1" customWidth="1"/>
    <col min="7437" max="7437" width="10.109375" style="1" customWidth="1"/>
    <col min="7438" max="7438" width="12.5546875" style="1" customWidth="1"/>
    <col min="7439" max="7439" width="11" style="1" customWidth="1"/>
    <col min="7440" max="7688" width="9.109375" style="1"/>
    <col min="7689" max="7689" width="9.88671875" style="1" bestFit="1" customWidth="1"/>
    <col min="7690" max="7690" width="10.5546875" style="1" bestFit="1" customWidth="1"/>
    <col min="7691" max="7691" width="9.109375" style="1"/>
    <col min="7692" max="7692" width="10.5546875" style="1" customWidth="1"/>
    <col min="7693" max="7693" width="10.109375" style="1" customWidth="1"/>
    <col min="7694" max="7694" width="12.5546875" style="1" customWidth="1"/>
    <col min="7695" max="7695" width="11" style="1" customWidth="1"/>
    <col min="7696" max="7944" width="9.109375" style="1"/>
    <col min="7945" max="7945" width="9.88671875" style="1" bestFit="1" customWidth="1"/>
    <col min="7946" max="7946" width="10.5546875" style="1" bestFit="1" customWidth="1"/>
    <col min="7947" max="7947" width="9.109375" style="1"/>
    <col min="7948" max="7948" width="10.5546875" style="1" customWidth="1"/>
    <col min="7949" max="7949" width="10.109375" style="1" customWidth="1"/>
    <col min="7950" max="7950" width="12.5546875" style="1" customWidth="1"/>
    <col min="7951" max="7951" width="11" style="1" customWidth="1"/>
    <col min="7952" max="8200" width="9.109375" style="1"/>
    <col min="8201" max="8201" width="9.88671875" style="1" bestFit="1" customWidth="1"/>
    <col min="8202" max="8202" width="10.5546875" style="1" bestFit="1" customWidth="1"/>
    <col min="8203" max="8203" width="9.109375" style="1"/>
    <col min="8204" max="8204" width="10.5546875" style="1" customWidth="1"/>
    <col min="8205" max="8205" width="10.109375" style="1" customWidth="1"/>
    <col min="8206" max="8206" width="12.5546875" style="1" customWidth="1"/>
    <col min="8207" max="8207" width="11" style="1" customWidth="1"/>
    <col min="8208" max="8456" width="9.109375" style="1"/>
    <col min="8457" max="8457" width="9.88671875" style="1" bestFit="1" customWidth="1"/>
    <col min="8458" max="8458" width="10.5546875" style="1" bestFit="1" customWidth="1"/>
    <col min="8459" max="8459" width="9.109375" style="1"/>
    <col min="8460" max="8460" width="10.5546875" style="1" customWidth="1"/>
    <col min="8461" max="8461" width="10.109375" style="1" customWidth="1"/>
    <col min="8462" max="8462" width="12.5546875" style="1" customWidth="1"/>
    <col min="8463" max="8463" width="11" style="1" customWidth="1"/>
    <col min="8464" max="8712" width="9.109375" style="1"/>
    <col min="8713" max="8713" width="9.88671875" style="1" bestFit="1" customWidth="1"/>
    <col min="8714" max="8714" width="10.5546875" style="1" bestFit="1" customWidth="1"/>
    <col min="8715" max="8715" width="9.109375" style="1"/>
    <col min="8716" max="8716" width="10.5546875" style="1" customWidth="1"/>
    <col min="8717" max="8717" width="10.109375" style="1" customWidth="1"/>
    <col min="8718" max="8718" width="12.5546875" style="1" customWidth="1"/>
    <col min="8719" max="8719" width="11" style="1" customWidth="1"/>
    <col min="8720" max="8968" width="9.109375" style="1"/>
    <col min="8969" max="8969" width="9.88671875" style="1" bestFit="1" customWidth="1"/>
    <col min="8970" max="8970" width="10.5546875" style="1" bestFit="1" customWidth="1"/>
    <col min="8971" max="8971" width="9.109375" style="1"/>
    <col min="8972" max="8972" width="10.5546875" style="1" customWidth="1"/>
    <col min="8973" max="8973" width="10.109375" style="1" customWidth="1"/>
    <col min="8974" max="8974" width="12.5546875" style="1" customWidth="1"/>
    <col min="8975" max="8975" width="11" style="1" customWidth="1"/>
    <col min="8976" max="9224" width="9.109375" style="1"/>
    <col min="9225" max="9225" width="9.88671875" style="1" bestFit="1" customWidth="1"/>
    <col min="9226" max="9226" width="10.5546875" style="1" bestFit="1" customWidth="1"/>
    <col min="9227" max="9227" width="9.109375" style="1"/>
    <col min="9228" max="9228" width="10.5546875" style="1" customWidth="1"/>
    <col min="9229" max="9229" width="10.109375" style="1" customWidth="1"/>
    <col min="9230" max="9230" width="12.5546875" style="1" customWidth="1"/>
    <col min="9231" max="9231" width="11" style="1" customWidth="1"/>
    <col min="9232" max="9480" width="9.109375" style="1"/>
    <col min="9481" max="9481" width="9.88671875" style="1" bestFit="1" customWidth="1"/>
    <col min="9482" max="9482" width="10.5546875" style="1" bestFit="1" customWidth="1"/>
    <col min="9483" max="9483" width="9.109375" style="1"/>
    <col min="9484" max="9484" width="10.5546875" style="1" customWidth="1"/>
    <col min="9485" max="9485" width="10.109375" style="1" customWidth="1"/>
    <col min="9486" max="9486" width="12.5546875" style="1" customWidth="1"/>
    <col min="9487" max="9487" width="11" style="1" customWidth="1"/>
    <col min="9488" max="9736" width="9.109375" style="1"/>
    <col min="9737" max="9737" width="9.88671875" style="1" bestFit="1" customWidth="1"/>
    <col min="9738" max="9738" width="10.5546875" style="1" bestFit="1" customWidth="1"/>
    <col min="9739" max="9739" width="9.109375" style="1"/>
    <col min="9740" max="9740" width="10.5546875" style="1" customWidth="1"/>
    <col min="9741" max="9741" width="10.109375" style="1" customWidth="1"/>
    <col min="9742" max="9742" width="12.5546875" style="1" customWidth="1"/>
    <col min="9743" max="9743" width="11" style="1" customWidth="1"/>
    <col min="9744" max="9992" width="9.109375" style="1"/>
    <col min="9993" max="9993" width="9.88671875" style="1" bestFit="1" customWidth="1"/>
    <col min="9994" max="9994" width="10.5546875" style="1" bestFit="1" customWidth="1"/>
    <col min="9995" max="9995" width="9.109375" style="1"/>
    <col min="9996" max="9996" width="10.5546875" style="1" customWidth="1"/>
    <col min="9997" max="9997" width="10.109375" style="1" customWidth="1"/>
    <col min="9998" max="9998" width="12.5546875" style="1" customWidth="1"/>
    <col min="9999" max="9999" width="11" style="1" customWidth="1"/>
    <col min="10000" max="10248" width="9.109375" style="1"/>
    <col min="10249" max="10249" width="9.88671875" style="1" bestFit="1" customWidth="1"/>
    <col min="10250" max="10250" width="10.5546875" style="1" bestFit="1" customWidth="1"/>
    <col min="10251" max="10251" width="9.109375" style="1"/>
    <col min="10252" max="10252" width="10.5546875" style="1" customWidth="1"/>
    <col min="10253" max="10253" width="10.109375" style="1" customWidth="1"/>
    <col min="10254" max="10254" width="12.5546875" style="1" customWidth="1"/>
    <col min="10255" max="10255" width="11" style="1" customWidth="1"/>
    <col min="10256" max="10504" width="9.109375" style="1"/>
    <col min="10505" max="10505" width="9.88671875" style="1" bestFit="1" customWidth="1"/>
    <col min="10506" max="10506" width="10.5546875" style="1" bestFit="1" customWidth="1"/>
    <col min="10507" max="10507" width="9.109375" style="1"/>
    <col min="10508" max="10508" width="10.5546875" style="1" customWidth="1"/>
    <col min="10509" max="10509" width="10.109375" style="1" customWidth="1"/>
    <col min="10510" max="10510" width="12.5546875" style="1" customWidth="1"/>
    <col min="10511" max="10511" width="11" style="1" customWidth="1"/>
    <col min="10512" max="10760" width="9.109375" style="1"/>
    <col min="10761" max="10761" width="9.88671875" style="1" bestFit="1" customWidth="1"/>
    <col min="10762" max="10762" width="10.5546875" style="1" bestFit="1" customWidth="1"/>
    <col min="10763" max="10763" width="9.109375" style="1"/>
    <col min="10764" max="10764" width="10.5546875" style="1" customWidth="1"/>
    <col min="10765" max="10765" width="10.109375" style="1" customWidth="1"/>
    <col min="10766" max="10766" width="12.5546875" style="1" customWidth="1"/>
    <col min="10767" max="10767" width="11" style="1" customWidth="1"/>
    <col min="10768" max="11016" width="9.109375" style="1"/>
    <col min="11017" max="11017" width="9.88671875" style="1" bestFit="1" customWidth="1"/>
    <col min="11018" max="11018" width="10.5546875" style="1" bestFit="1" customWidth="1"/>
    <col min="11019" max="11019" width="9.109375" style="1"/>
    <col min="11020" max="11020" width="10.5546875" style="1" customWidth="1"/>
    <col min="11021" max="11021" width="10.109375" style="1" customWidth="1"/>
    <col min="11022" max="11022" width="12.5546875" style="1" customWidth="1"/>
    <col min="11023" max="11023" width="11" style="1" customWidth="1"/>
    <col min="11024" max="11272" width="9.109375" style="1"/>
    <col min="11273" max="11273" width="9.88671875" style="1" bestFit="1" customWidth="1"/>
    <col min="11274" max="11274" width="10.5546875" style="1" bestFit="1" customWidth="1"/>
    <col min="11275" max="11275" width="9.109375" style="1"/>
    <col min="11276" max="11276" width="10.5546875" style="1" customWidth="1"/>
    <col min="11277" max="11277" width="10.109375" style="1" customWidth="1"/>
    <col min="11278" max="11278" width="12.5546875" style="1" customWidth="1"/>
    <col min="11279" max="11279" width="11" style="1" customWidth="1"/>
    <col min="11280" max="11528" width="9.109375" style="1"/>
    <col min="11529" max="11529" width="9.88671875" style="1" bestFit="1" customWidth="1"/>
    <col min="11530" max="11530" width="10.5546875" style="1" bestFit="1" customWidth="1"/>
    <col min="11531" max="11531" width="9.109375" style="1"/>
    <col min="11532" max="11532" width="10.5546875" style="1" customWidth="1"/>
    <col min="11533" max="11533" width="10.109375" style="1" customWidth="1"/>
    <col min="11534" max="11534" width="12.5546875" style="1" customWidth="1"/>
    <col min="11535" max="11535" width="11" style="1" customWidth="1"/>
    <col min="11536" max="11784" width="9.109375" style="1"/>
    <col min="11785" max="11785" width="9.88671875" style="1" bestFit="1" customWidth="1"/>
    <col min="11786" max="11786" width="10.5546875" style="1" bestFit="1" customWidth="1"/>
    <col min="11787" max="11787" width="9.109375" style="1"/>
    <col min="11788" max="11788" width="10.5546875" style="1" customWidth="1"/>
    <col min="11789" max="11789" width="10.109375" style="1" customWidth="1"/>
    <col min="11790" max="11790" width="12.5546875" style="1" customWidth="1"/>
    <col min="11791" max="11791" width="11" style="1" customWidth="1"/>
    <col min="11792" max="12040" width="9.109375" style="1"/>
    <col min="12041" max="12041" width="9.88671875" style="1" bestFit="1" customWidth="1"/>
    <col min="12042" max="12042" width="10.5546875" style="1" bestFit="1" customWidth="1"/>
    <col min="12043" max="12043" width="9.109375" style="1"/>
    <col min="12044" max="12044" width="10.5546875" style="1" customWidth="1"/>
    <col min="12045" max="12045" width="10.109375" style="1" customWidth="1"/>
    <col min="12046" max="12046" width="12.5546875" style="1" customWidth="1"/>
    <col min="12047" max="12047" width="11" style="1" customWidth="1"/>
    <col min="12048" max="12296" width="9.109375" style="1"/>
    <col min="12297" max="12297" width="9.88671875" style="1" bestFit="1" customWidth="1"/>
    <col min="12298" max="12298" width="10.5546875" style="1" bestFit="1" customWidth="1"/>
    <col min="12299" max="12299" width="9.109375" style="1"/>
    <col min="12300" max="12300" width="10.5546875" style="1" customWidth="1"/>
    <col min="12301" max="12301" width="10.109375" style="1" customWidth="1"/>
    <col min="12302" max="12302" width="12.5546875" style="1" customWidth="1"/>
    <col min="12303" max="12303" width="11" style="1" customWidth="1"/>
    <col min="12304" max="12552" width="9.109375" style="1"/>
    <col min="12553" max="12553" width="9.88671875" style="1" bestFit="1" customWidth="1"/>
    <col min="12554" max="12554" width="10.5546875" style="1" bestFit="1" customWidth="1"/>
    <col min="12555" max="12555" width="9.109375" style="1"/>
    <col min="12556" max="12556" width="10.5546875" style="1" customWidth="1"/>
    <col min="12557" max="12557" width="10.109375" style="1" customWidth="1"/>
    <col min="12558" max="12558" width="12.5546875" style="1" customWidth="1"/>
    <col min="12559" max="12559" width="11" style="1" customWidth="1"/>
    <col min="12560" max="12808" width="9.109375" style="1"/>
    <col min="12809" max="12809" width="9.88671875" style="1" bestFit="1" customWidth="1"/>
    <col min="12810" max="12810" width="10.5546875" style="1" bestFit="1" customWidth="1"/>
    <col min="12811" max="12811" width="9.109375" style="1"/>
    <col min="12812" max="12812" width="10.5546875" style="1" customWidth="1"/>
    <col min="12813" max="12813" width="10.109375" style="1" customWidth="1"/>
    <col min="12814" max="12814" width="12.5546875" style="1" customWidth="1"/>
    <col min="12815" max="12815" width="11" style="1" customWidth="1"/>
    <col min="12816" max="13064" width="9.109375" style="1"/>
    <col min="13065" max="13065" width="9.88671875" style="1" bestFit="1" customWidth="1"/>
    <col min="13066" max="13066" width="10.5546875" style="1" bestFit="1" customWidth="1"/>
    <col min="13067" max="13067" width="9.109375" style="1"/>
    <col min="13068" max="13068" width="10.5546875" style="1" customWidth="1"/>
    <col min="13069" max="13069" width="10.109375" style="1" customWidth="1"/>
    <col min="13070" max="13070" width="12.5546875" style="1" customWidth="1"/>
    <col min="13071" max="13071" width="11" style="1" customWidth="1"/>
    <col min="13072" max="13320" width="9.109375" style="1"/>
    <col min="13321" max="13321" width="9.88671875" style="1" bestFit="1" customWidth="1"/>
    <col min="13322" max="13322" width="10.5546875" style="1" bestFit="1" customWidth="1"/>
    <col min="13323" max="13323" width="9.109375" style="1"/>
    <col min="13324" max="13324" width="10.5546875" style="1" customWidth="1"/>
    <col min="13325" max="13325" width="10.109375" style="1" customWidth="1"/>
    <col min="13326" max="13326" width="12.5546875" style="1" customWidth="1"/>
    <col min="13327" max="13327" width="11" style="1" customWidth="1"/>
    <col min="13328" max="13576" width="9.109375" style="1"/>
    <col min="13577" max="13577" width="9.88671875" style="1" bestFit="1" customWidth="1"/>
    <col min="13578" max="13578" width="10.5546875" style="1" bestFit="1" customWidth="1"/>
    <col min="13579" max="13579" width="9.109375" style="1"/>
    <col min="13580" max="13580" width="10.5546875" style="1" customWidth="1"/>
    <col min="13581" max="13581" width="10.109375" style="1" customWidth="1"/>
    <col min="13582" max="13582" width="12.5546875" style="1" customWidth="1"/>
    <col min="13583" max="13583" width="11" style="1" customWidth="1"/>
    <col min="13584" max="13832" width="9.109375" style="1"/>
    <col min="13833" max="13833" width="9.88671875" style="1" bestFit="1" customWidth="1"/>
    <col min="13834" max="13834" width="10.5546875" style="1" bestFit="1" customWidth="1"/>
    <col min="13835" max="13835" width="9.109375" style="1"/>
    <col min="13836" max="13836" width="10.5546875" style="1" customWidth="1"/>
    <col min="13837" max="13837" width="10.109375" style="1" customWidth="1"/>
    <col min="13838" max="13838" width="12.5546875" style="1" customWidth="1"/>
    <col min="13839" max="13839" width="11" style="1" customWidth="1"/>
    <col min="13840" max="14088" width="9.109375" style="1"/>
    <col min="14089" max="14089" width="9.88671875" style="1" bestFit="1" customWidth="1"/>
    <col min="14090" max="14090" width="10.5546875" style="1" bestFit="1" customWidth="1"/>
    <col min="14091" max="14091" width="9.109375" style="1"/>
    <col min="14092" max="14092" width="10.5546875" style="1" customWidth="1"/>
    <col min="14093" max="14093" width="10.109375" style="1" customWidth="1"/>
    <col min="14094" max="14094" width="12.5546875" style="1" customWidth="1"/>
    <col min="14095" max="14095" width="11" style="1" customWidth="1"/>
    <col min="14096" max="14344" width="9.109375" style="1"/>
    <col min="14345" max="14345" width="9.88671875" style="1" bestFit="1" customWidth="1"/>
    <col min="14346" max="14346" width="10.5546875" style="1" bestFit="1" customWidth="1"/>
    <col min="14347" max="14347" width="9.109375" style="1"/>
    <col min="14348" max="14348" width="10.5546875" style="1" customWidth="1"/>
    <col min="14349" max="14349" width="10.109375" style="1" customWidth="1"/>
    <col min="14350" max="14350" width="12.5546875" style="1" customWidth="1"/>
    <col min="14351" max="14351" width="11" style="1" customWidth="1"/>
    <col min="14352" max="14600" width="9.109375" style="1"/>
    <col min="14601" max="14601" width="9.88671875" style="1" bestFit="1" customWidth="1"/>
    <col min="14602" max="14602" width="10.5546875" style="1" bestFit="1" customWidth="1"/>
    <col min="14603" max="14603" width="9.109375" style="1"/>
    <col min="14604" max="14604" width="10.5546875" style="1" customWidth="1"/>
    <col min="14605" max="14605" width="10.109375" style="1" customWidth="1"/>
    <col min="14606" max="14606" width="12.5546875" style="1" customWidth="1"/>
    <col min="14607" max="14607" width="11" style="1" customWidth="1"/>
    <col min="14608" max="14856" width="9.109375" style="1"/>
    <col min="14857" max="14857" width="9.88671875" style="1" bestFit="1" customWidth="1"/>
    <col min="14858" max="14858" width="10.5546875" style="1" bestFit="1" customWidth="1"/>
    <col min="14859" max="14859" width="9.109375" style="1"/>
    <col min="14860" max="14860" width="10.5546875" style="1" customWidth="1"/>
    <col min="14861" max="14861" width="10.109375" style="1" customWidth="1"/>
    <col min="14862" max="14862" width="12.5546875" style="1" customWidth="1"/>
    <col min="14863" max="14863" width="11" style="1" customWidth="1"/>
    <col min="14864" max="15112" width="9.109375" style="1"/>
    <col min="15113" max="15113" width="9.88671875" style="1" bestFit="1" customWidth="1"/>
    <col min="15114" max="15114" width="10.5546875" style="1" bestFit="1" customWidth="1"/>
    <col min="15115" max="15115" width="9.109375" style="1"/>
    <col min="15116" max="15116" width="10.5546875" style="1" customWidth="1"/>
    <col min="15117" max="15117" width="10.109375" style="1" customWidth="1"/>
    <col min="15118" max="15118" width="12.5546875" style="1" customWidth="1"/>
    <col min="15119" max="15119" width="11" style="1" customWidth="1"/>
    <col min="15120" max="15368" width="9.109375" style="1"/>
    <col min="15369" max="15369" width="9.88671875" style="1" bestFit="1" customWidth="1"/>
    <col min="15370" max="15370" width="10.5546875" style="1" bestFit="1" customWidth="1"/>
    <col min="15371" max="15371" width="9.109375" style="1"/>
    <col min="15372" max="15372" width="10.5546875" style="1" customWidth="1"/>
    <col min="15373" max="15373" width="10.109375" style="1" customWidth="1"/>
    <col min="15374" max="15374" width="12.5546875" style="1" customWidth="1"/>
    <col min="15375" max="15375" width="11" style="1" customWidth="1"/>
    <col min="15376" max="15624" width="9.109375" style="1"/>
    <col min="15625" max="15625" width="9.88671875" style="1" bestFit="1" customWidth="1"/>
    <col min="15626" max="15626" width="10.5546875" style="1" bestFit="1" customWidth="1"/>
    <col min="15627" max="15627" width="9.109375" style="1"/>
    <col min="15628" max="15628" width="10.5546875" style="1" customWidth="1"/>
    <col min="15629" max="15629" width="10.109375" style="1" customWidth="1"/>
    <col min="15630" max="15630" width="12.5546875" style="1" customWidth="1"/>
    <col min="15631" max="15631" width="11" style="1" customWidth="1"/>
    <col min="15632" max="15880" width="9.109375" style="1"/>
    <col min="15881" max="15881" width="9.88671875" style="1" bestFit="1" customWidth="1"/>
    <col min="15882" max="15882" width="10.5546875" style="1" bestFit="1" customWidth="1"/>
    <col min="15883" max="15883" width="9.109375" style="1"/>
    <col min="15884" max="15884" width="10.5546875" style="1" customWidth="1"/>
    <col min="15885" max="15885" width="10.109375" style="1" customWidth="1"/>
    <col min="15886" max="15886" width="12.5546875" style="1" customWidth="1"/>
    <col min="15887" max="15887" width="11" style="1" customWidth="1"/>
    <col min="15888" max="16136" width="9.109375" style="1"/>
    <col min="16137" max="16137" width="9.88671875" style="1" bestFit="1" customWidth="1"/>
    <col min="16138" max="16138" width="10.5546875" style="1" bestFit="1" customWidth="1"/>
    <col min="16139" max="16139" width="9.109375" style="1"/>
    <col min="16140" max="16140" width="10.5546875" style="1" customWidth="1"/>
    <col min="16141" max="16141" width="10.109375" style="1" customWidth="1"/>
    <col min="16142" max="16142" width="12.5546875" style="1" customWidth="1"/>
    <col min="16143" max="16143" width="11" style="1" customWidth="1"/>
    <col min="16144" max="16384" width="9.109375" style="1"/>
  </cols>
  <sheetData>
    <row r="1" spans="1:22" s="13" customFormat="1" ht="18" x14ac:dyDescent="0.35">
      <c r="A1" s="19"/>
      <c r="B1" s="24"/>
      <c r="C1" s="55">
        <v>2025</v>
      </c>
      <c r="D1" s="55">
        <v>2025</v>
      </c>
      <c r="E1" s="24"/>
      <c r="F1" s="55">
        <v>2025</v>
      </c>
      <c r="G1" s="24"/>
      <c r="H1" s="55">
        <v>2024</v>
      </c>
      <c r="I1" s="24"/>
      <c r="J1" s="55">
        <v>2024</v>
      </c>
      <c r="K1" s="24"/>
      <c r="L1" s="55">
        <v>2024</v>
      </c>
      <c r="M1" s="24"/>
      <c r="N1" s="24">
        <v>2023</v>
      </c>
      <c r="O1" s="24"/>
      <c r="P1" s="24">
        <v>2023</v>
      </c>
      <c r="Q1" s="24"/>
      <c r="R1" s="24">
        <v>2022</v>
      </c>
      <c r="S1" s="9"/>
      <c r="T1" s="24">
        <v>2022</v>
      </c>
    </row>
    <row r="2" spans="1:22" s="13" customFormat="1" ht="18" x14ac:dyDescent="0.35">
      <c r="A2" s="19"/>
      <c r="B2" s="24"/>
      <c r="C2" s="55" t="s">
        <v>68</v>
      </c>
      <c r="D2" s="78" t="s">
        <v>80</v>
      </c>
      <c r="E2" s="24"/>
      <c r="F2" s="55" t="s">
        <v>69</v>
      </c>
      <c r="G2" s="24"/>
      <c r="H2" s="55" t="s">
        <v>75</v>
      </c>
      <c r="I2" s="24"/>
      <c r="J2" s="55" t="s">
        <v>73</v>
      </c>
      <c r="K2" s="24"/>
      <c r="L2" s="55" t="s">
        <v>67</v>
      </c>
      <c r="M2" s="24"/>
      <c r="N2" s="24" t="s">
        <v>56</v>
      </c>
      <c r="O2" s="24"/>
      <c r="P2" s="24" t="s">
        <v>57</v>
      </c>
      <c r="Q2" s="24"/>
      <c r="R2" s="24" t="s">
        <v>56</v>
      </c>
      <c r="S2" s="9"/>
      <c r="T2" s="24" t="s">
        <v>57</v>
      </c>
    </row>
    <row r="3" spans="1:22" ht="15.6" x14ac:dyDescent="0.3">
      <c r="A3" s="17"/>
      <c r="B3" s="10"/>
      <c r="E3" s="10"/>
      <c r="G3" s="10"/>
      <c r="I3" s="10"/>
      <c r="K3" s="10"/>
      <c r="M3" s="10"/>
      <c r="O3" s="10"/>
      <c r="Q3" s="10"/>
      <c r="S3" s="3"/>
    </row>
    <row r="4" spans="1:22" ht="15.6" x14ac:dyDescent="0.3">
      <c r="A4" s="19" t="s">
        <v>17</v>
      </c>
      <c r="B4" s="3"/>
      <c r="C4" s="57"/>
      <c r="E4" s="3"/>
      <c r="F4" s="57"/>
      <c r="G4" s="3"/>
      <c r="H4" s="57"/>
      <c r="I4" s="3"/>
      <c r="J4" s="57"/>
      <c r="K4" s="3"/>
      <c r="L4" s="57"/>
      <c r="M4" s="3"/>
      <c r="O4" s="3"/>
      <c r="Q4" s="3"/>
      <c r="S4" s="3"/>
    </row>
    <row r="5" spans="1:22" ht="69.599999999999994" x14ac:dyDescent="0.3">
      <c r="A5" s="20" t="s">
        <v>18</v>
      </c>
      <c r="B5" s="4"/>
      <c r="C5" s="58">
        <v>865687</v>
      </c>
      <c r="D5" s="80">
        <f t="shared" ref="D5:D10" si="0">C5-F5</f>
        <v>1658</v>
      </c>
      <c r="E5" s="4"/>
      <c r="F5" s="58">
        <v>864029</v>
      </c>
      <c r="G5" s="4"/>
      <c r="H5" s="58">
        <v>830874</v>
      </c>
      <c r="I5" s="4"/>
      <c r="J5" s="58">
        <v>841874</v>
      </c>
      <c r="K5" s="4"/>
      <c r="L5" s="58">
        <v>841874</v>
      </c>
      <c r="M5" s="4"/>
      <c r="N5" s="4">
        <v>819624</v>
      </c>
      <c r="O5" s="4"/>
      <c r="P5" s="4">
        <f>735788.37</f>
        <v>735788.37</v>
      </c>
      <c r="Q5" s="4"/>
      <c r="R5" s="4">
        <v>670630</v>
      </c>
      <c r="S5" s="4"/>
      <c r="T5" s="4">
        <v>648377.87</v>
      </c>
      <c r="V5" s="84" t="s">
        <v>96</v>
      </c>
    </row>
    <row r="6" spans="1:22" ht="15.6" x14ac:dyDescent="0.3">
      <c r="A6" s="20" t="s">
        <v>19</v>
      </c>
      <c r="B6" s="5"/>
      <c r="C6" s="5">
        <f>102067+157-89+1</f>
        <v>102136</v>
      </c>
      <c r="D6" s="81">
        <f t="shared" si="0"/>
        <v>21618</v>
      </c>
      <c r="E6" s="5"/>
      <c r="F6" s="5">
        <v>80518</v>
      </c>
      <c r="G6" s="5"/>
      <c r="H6" s="5">
        <v>88518</v>
      </c>
      <c r="I6" s="5"/>
      <c r="J6" s="5">
        <v>80518</v>
      </c>
      <c r="K6" s="5"/>
      <c r="L6" s="5">
        <v>80518</v>
      </c>
      <c r="M6" s="5"/>
      <c r="N6" s="5">
        <v>65100</v>
      </c>
      <c r="O6" s="5"/>
      <c r="P6" s="5">
        <v>65097</v>
      </c>
      <c r="Q6" s="5"/>
      <c r="R6" s="5">
        <v>65000</v>
      </c>
      <c r="S6" s="5"/>
      <c r="T6" s="5">
        <v>50532</v>
      </c>
      <c r="V6" s="70" t="s">
        <v>74</v>
      </c>
    </row>
    <row r="7" spans="1:22" ht="28.2" x14ac:dyDescent="0.3">
      <c r="A7" s="20" t="s">
        <v>20</v>
      </c>
      <c r="B7" s="5"/>
      <c r="C7" s="5">
        <f>63440-1000+10180</f>
        <v>72620</v>
      </c>
      <c r="D7" s="81">
        <f t="shared" si="0"/>
        <v>-1540</v>
      </c>
      <c r="E7" s="5"/>
      <c r="F7" s="5">
        <v>74160</v>
      </c>
      <c r="G7" s="5"/>
      <c r="H7" s="5">
        <v>56000</v>
      </c>
      <c r="I7" s="5"/>
      <c r="J7" s="5">
        <v>62000</v>
      </c>
      <c r="K7" s="5"/>
      <c r="L7" s="5">
        <v>62000</v>
      </c>
      <c r="M7" s="5"/>
      <c r="N7" s="5">
        <v>60600</v>
      </c>
      <c r="O7" s="5"/>
      <c r="P7" s="5">
        <v>52368.2</v>
      </c>
      <c r="Q7" s="5"/>
      <c r="R7" s="5">
        <v>55000</v>
      </c>
      <c r="S7" s="5"/>
      <c r="T7" s="5">
        <f>48816.95+1275.64</f>
        <v>50092.59</v>
      </c>
      <c r="V7" s="75" t="s">
        <v>78</v>
      </c>
    </row>
    <row r="8" spans="1:22" ht="15.6" x14ac:dyDescent="0.3">
      <c r="A8" s="20" t="s">
        <v>21</v>
      </c>
      <c r="B8" s="6"/>
      <c r="C8" s="5">
        <v>66221</v>
      </c>
      <c r="D8" s="81">
        <f t="shared" si="0"/>
        <v>123</v>
      </c>
      <c r="E8" s="6"/>
      <c r="F8" s="5">
        <v>66098</v>
      </c>
      <c r="G8" s="6"/>
      <c r="H8" s="5">
        <v>64405</v>
      </c>
      <c r="I8" s="6"/>
      <c r="J8" s="5">
        <v>64405</v>
      </c>
      <c r="K8" s="6"/>
      <c r="L8" s="5">
        <v>64405</v>
      </c>
      <c r="M8" s="6"/>
      <c r="N8" s="6">
        <f t="shared" ref="N8" si="1">SUM(N5*0.0765)</f>
        <v>62701.235999999997</v>
      </c>
      <c r="O8" s="6"/>
      <c r="P8" s="6">
        <v>57937.87</v>
      </c>
      <c r="Q8" s="6"/>
      <c r="R8" s="6">
        <v>51303</v>
      </c>
      <c r="S8" s="6"/>
      <c r="T8" s="6">
        <v>49653.94</v>
      </c>
      <c r="V8" s="70"/>
    </row>
    <row r="9" spans="1:22" ht="15.6" x14ac:dyDescent="0.3">
      <c r="A9" s="20" t="s">
        <v>22</v>
      </c>
      <c r="B9" s="6"/>
      <c r="C9" s="5">
        <v>8000</v>
      </c>
      <c r="D9" s="81">
        <f t="shared" si="0"/>
        <v>0</v>
      </c>
      <c r="E9" s="6"/>
      <c r="F9" s="5">
        <v>8000</v>
      </c>
      <c r="G9" s="6"/>
      <c r="H9" s="5">
        <v>8000</v>
      </c>
      <c r="I9" s="6"/>
      <c r="J9" s="5">
        <v>8000</v>
      </c>
      <c r="K9" s="6"/>
      <c r="L9" s="5">
        <v>8000</v>
      </c>
      <c r="M9" s="6"/>
      <c r="N9" s="6">
        <v>8000</v>
      </c>
      <c r="O9" s="6"/>
      <c r="P9" s="6">
        <v>8416.3799999999992</v>
      </c>
      <c r="Q9" s="6"/>
      <c r="R9" s="6">
        <v>8000</v>
      </c>
      <c r="S9" s="6"/>
      <c r="T9" s="6">
        <v>6663.99</v>
      </c>
      <c r="V9" s="70" t="s">
        <v>82</v>
      </c>
    </row>
    <row r="10" spans="1:22" ht="15.6" x14ac:dyDescent="0.3">
      <c r="A10" s="20" t="s">
        <v>55</v>
      </c>
      <c r="B10" s="22"/>
      <c r="C10" s="23">
        <v>4250</v>
      </c>
      <c r="D10" s="82">
        <f t="shared" si="0"/>
        <v>250</v>
      </c>
      <c r="E10" s="22"/>
      <c r="F10" s="23">
        <v>4000</v>
      </c>
      <c r="G10" s="22"/>
      <c r="H10" s="23">
        <v>13500</v>
      </c>
      <c r="I10" s="22"/>
      <c r="J10" s="23">
        <v>4000</v>
      </c>
      <c r="K10" s="22"/>
      <c r="L10" s="23">
        <v>4000</v>
      </c>
      <c r="M10" s="22"/>
      <c r="N10" s="22">
        <v>3700</v>
      </c>
      <c r="O10" s="22"/>
      <c r="P10" s="22">
        <v>3366.6</v>
      </c>
      <c r="Q10" s="22"/>
      <c r="R10" s="22">
        <v>0</v>
      </c>
      <c r="S10" s="22"/>
      <c r="T10" s="22">
        <v>0</v>
      </c>
      <c r="V10" s="70" t="s">
        <v>81</v>
      </c>
    </row>
    <row r="11" spans="1:22" ht="15.6" x14ac:dyDescent="0.3">
      <c r="A11" s="19" t="s">
        <v>23</v>
      </c>
      <c r="B11" s="11"/>
      <c r="C11" s="59">
        <f>SUM(C5:C10)</f>
        <v>1118914</v>
      </c>
      <c r="D11" s="81">
        <f>SUM(D5:D10)</f>
        <v>22109</v>
      </c>
      <c r="E11" s="11"/>
      <c r="F11" s="59">
        <f>SUM(F5:F10)</f>
        <v>1096805</v>
      </c>
      <c r="G11" s="11"/>
      <c r="H11" s="59">
        <f>SUM(H5:H10)</f>
        <v>1061297</v>
      </c>
      <c r="I11" s="11"/>
      <c r="J11" s="59">
        <f>SUM(J5:J10)</f>
        <v>1060797</v>
      </c>
      <c r="K11" s="11"/>
      <c r="L11" s="59">
        <f>SUM(L5:L10)</f>
        <v>1060797</v>
      </c>
      <c r="M11" s="11"/>
      <c r="N11" s="11">
        <f>SUM(N5:N10)</f>
        <v>1019725.236</v>
      </c>
      <c r="O11" s="11"/>
      <c r="P11" s="11">
        <f>SUM(P5:P10)</f>
        <v>922974.41999999993</v>
      </c>
      <c r="Q11" s="11"/>
      <c r="R11" s="11">
        <f>SUM(R5:R10)</f>
        <v>849933</v>
      </c>
      <c r="S11" s="7"/>
      <c r="T11" s="11">
        <f>SUM(T5:T10)</f>
        <v>805320.3899999999</v>
      </c>
    </row>
    <row r="12" spans="1:22" ht="15.6" x14ac:dyDescent="0.3">
      <c r="A12" s="17"/>
      <c r="B12" s="6"/>
      <c r="C12" s="72"/>
      <c r="D12" s="83"/>
      <c r="E12" s="6"/>
      <c r="F12" s="5"/>
      <c r="G12" s="6"/>
      <c r="H12" s="5"/>
      <c r="I12" s="6"/>
      <c r="J12" s="5"/>
      <c r="K12" s="6"/>
      <c r="L12" s="5"/>
      <c r="M12" s="6"/>
      <c r="N12" s="6"/>
      <c r="O12" s="6"/>
      <c r="P12" s="6"/>
      <c r="Q12" s="6"/>
      <c r="R12" s="6"/>
      <c r="S12" s="6"/>
      <c r="T12" s="6"/>
    </row>
    <row r="13" spans="1:22" ht="15.6" x14ac:dyDescent="0.3">
      <c r="A13" s="21" t="s">
        <v>24</v>
      </c>
      <c r="B13" s="6"/>
      <c r="C13" s="62"/>
      <c r="E13" s="6"/>
      <c r="G13" s="6"/>
      <c r="I13" s="6"/>
      <c r="K13" s="6"/>
      <c r="M13" s="6"/>
      <c r="O13" s="6"/>
      <c r="Q13" s="6"/>
      <c r="S13" s="6"/>
    </row>
    <row r="14" spans="1:22" ht="15.6" x14ac:dyDescent="0.3">
      <c r="A14" s="20" t="s">
        <v>71</v>
      </c>
      <c r="B14" s="7"/>
      <c r="C14" s="8">
        <v>3000</v>
      </c>
      <c r="D14" s="81">
        <f t="shared" ref="D14:D22" si="2">C14-F14</f>
        <v>0</v>
      </c>
      <c r="E14" s="7"/>
      <c r="F14" s="8">
        <v>3000</v>
      </c>
      <c r="G14" s="7"/>
      <c r="H14" s="8">
        <v>3000</v>
      </c>
      <c r="I14" s="7"/>
      <c r="J14" s="8">
        <v>3000</v>
      </c>
      <c r="K14" s="7"/>
      <c r="L14" s="8">
        <v>3000</v>
      </c>
      <c r="M14" s="7"/>
      <c r="N14" s="7">
        <v>3000</v>
      </c>
      <c r="O14" s="7"/>
      <c r="P14" s="7">
        <v>2460</v>
      </c>
      <c r="Q14" s="7"/>
      <c r="R14" s="7">
        <v>3000</v>
      </c>
      <c r="S14" s="7"/>
      <c r="T14" s="7">
        <v>2375</v>
      </c>
    </row>
    <row r="15" spans="1:22" ht="15.6" x14ac:dyDescent="0.3">
      <c r="A15" s="20" t="s">
        <v>25</v>
      </c>
      <c r="B15" s="6"/>
      <c r="C15" s="5">
        <v>74000</v>
      </c>
      <c r="D15" s="81">
        <f t="shared" si="2"/>
        <v>0</v>
      </c>
      <c r="E15" s="6"/>
      <c r="F15" s="5">
        <v>74000</v>
      </c>
      <c r="G15" s="6"/>
      <c r="H15" s="5">
        <v>76000</v>
      </c>
      <c r="I15" s="6"/>
      <c r="J15" s="5">
        <v>76000</v>
      </c>
      <c r="K15" s="6"/>
      <c r="L15" s="5">
        <v>76000</v>
      </c>
      <c r="M15" s="6"/>
      <c r="N15" s="6">
        <v>75000</v>
      </c>
      <c r="O15" s="6"/>
      <c r="P15" s="6">
        <v>58829.3</v>
      </c>
      <c r="Q15" s="6"/>
      <c r="R15" s="6">
        <v>75000</v>
      </c>
      <c r="S15" s="6"/>
      <c r="T15" s="6">
        <v>55627.519999999997</v>
      </c>
    </row>
    <row r="16" spans="1:22" ht="15.6" x14ac:dyDescent="0.3">
      <c r="A16" s="20" t="s">
        <v>61</v>
      </c>
      <c r="B16" s="6"/>
      <c r="C16" s="5">
        <v>2250</v>
      </c>
      <c r="D16" s="81">
        <f t="shared" si="2"/>
        <v>-500</v>
      </c>
      <c r="E16" s="6"/>
      <c r="F16" s="5">
        <v>2750</v>
      </c>
      <c r="G16" s="6"/>
      <c r="H16" s="5">
        <v>3000</v>
      </c>
      <c r="I16" s="6"/>
      <c r="J16" s="5">
        <v>3000</v>
      </c>
      <c r="K16" s="6"/>
      <c r="L16" s="5">
        <v>3000</v>
      </c>
      <c r="M16" s="6"/>
      <c r="N16" s="6">
        <v>4000</v>
      </c>
      <c r="O16" s="6"/>
      <c r="P16" s="6">
        <v>3938.58</v>
      </c>
      <c r="Q16" s="6"/>
      <c r="R16" s="6">
        <v>4000</v>
      </c>
      <c r="S16" s="6"/>
      <c r="T16" s="6">
        <v>2692.72</v>
      </c>
      <c r="U16" s="1" t="s">
        <v>16</v>
      </c>
      <c r="V16" s="1" t="s">
        <v>83</v>
      </c>
    </row>
    <row r="17" spans="1:22" ht="15.6" x14ac:dyDescent="0.3">
      <c r="A17" s="20" t="s">
        <v>62</v>
      </c>
      <c r="B17" s="6"/>
      <c r="C17" s="5">
        <v>0</v>
      </c>
      <c r="D17" s="81">
        <f t="shared" si="2"/>
        <v>-300</v>
      </c>
      <c r="E17" s="6"/>
      <c r="F17" s="5">
        <v>300</v>
      </c>
      <c r="G17" s="6"/>
      <c r="H17" s="5">
        <v>500</v>
      </c>
      <c r="I17" s="6"/>
      <c r="J17" s="5">
        <v>500</v>
      </c>
      <c r="K17" s="6"/>
      <c r="L17" s="5">
        <v>500</v>
      </c>
      <c r="M17" s="6"/>
      <c r="N17" s="6">
        <v>500</v>
      </c>
      <c r="O17" s="6"/>
      <c r="P17" s="6">
        <v>185.15</v>
      </c>
      <c r="Q17" s="6"/>
      <c r="R17" s="6">
        <v>500</v>
      </c>
      <c r="S17" s="6"/>
      <c r="T17" s="6">
        <v>510</v>
      </c>
      <c r="V17" s="1" t="s">
        <v>84</v>
      </c>
    </row>
    <row r="18" spans="1:22" ht="15.6" x14ac:dyDescent="0.3">
      <c r="A18" s="20" t="s">
        <v>72</v>
      </c>
      <c r="B18" s="6"/>
      <c r="C18" s="5">
        <v>13000</v>
      </c>
      <c r="D18" s="81">
        <f t="shared" si="2"/>
        <v>0</v>
      </c>
      <c r="E18" s="6"/>
      <c r="F18" s="5">
        <v>13000</v>
      </c>
      <c r="G18" s="6"/>
      <c r="H18" s="5">
        <v>14500</v>
      </c>
      <c r="I18" s="6"/>
      <c r="J18" s="5">
        <v>13000</v>
      </c>
      <c r="K18" s="6"/>
      <c r="L18" s="5">
        <v>13000</v>
      </c>
      <c r="M18" s="6"/>
      <c r="N18" s="6">
        <v>14000</v>
      </c>
      <c r="O18" s="6"/>
      <c r="P18" s="6">
        <v>13602.83</v>
      </c>
      <c r="Q18" s="6"/>
      <c r="R18" s="6">
        <v>14000</v>
      </c>
      <c r="S18" s="6"/>
      <c r="T18" s="6">
        <v>12291.36</v>
      </c>
    </row>
    <row r="19" spans="1:22" ht="42" x14ac:dyDescent="0.3">
      <c r="A19" s="20" t="s">
        <v>63</v>
      </c>
      <c r="B19" s="6"/>
      <c r="C19" s="5">
        <v>1000</v>
      </c>
      <c r="D19" s="81">
        <f t="shared" si="2"/>
        <v>-500</v>
      </c>
      <c r="E19" s="6"/>
      <c r="F19" s="5">
        <v>1500</v>
      </c>
      <c r="G19" s="6"/>
      <c r="H19" s="5">
        <v>2000</v>
      </c>
      <c r="I19" s="6"/>
      <c r="J19" s="5">
        <v>2000</v>
      </c>
      <c r="K19" s="6"/>
      <c r="L19" s="5">
        <v>2000</v>
      </c>
      <c r="M19" s="6"/>
      <c r="N19" s="6">
        <v>1500</v>
      </c>
      <c r="O19" s="6"/>
      <c r="P19" s="6">
        <v>1289.72</v>
      </c>
      <c r="Q19" s="6"/>
      <c r="R19" s="6">
        <v>1500</v>
      </c>
      <c r="S19" s="6"/>
      <c r="T19" s="6">
        <v>494.55</v>
      </c>
      <c r="V19" s="76" t="s">
        <v>85</v>
      </c>
    </row>
    <row r="20" spans="1:22" ht="15.6" x14ac:dyDescent="0.3">
      <c r="A20" s="20" t="s">
        <v>26</v>
      </c>
      <c r="B20" s="6"/>
      <c r="C20" s="5">
        <f>50000+1200</f>
        <v>51200</v>
      </c>
      <c r="D20" s="81">
        <f t="shared" si="2"/>
        <v>1200</v>
      </c>
      <c r="E20" s="6"/>
      <c r="F20" s="5">
        <v>50000</v>
      </c>
      <c r="G20" s="6"/>
      <c r="H20" s="5">
        <v>50000</v>
      </c>
      <c r="I20" s="6"/>
      <c r="J20" s="5">
        <v>50000</v>
      </c>
      <c r="K20" s="6"/>
      <c r="L20" s="5">
        <v>50000</v>
      </c>
      <c r="M20" s="6"/>
      <c r="N20" s="6">
        <v>53977</v>
      </c>
      <c r="O20" s="6"/>
      <c r="P20" s="6">
        <v>53530.65</v>
      </c>
      <c r="Q20" s="6"/>
      <c r="R20" s="6">
        <v>38650</v>
      </c>
      <c r="S20" s="6"/>
      <c r="T20" s="6">
        <v>29050.02</v>
      </c>
      <c r="V20" s="1" t="s">
        <v>86</v>
      </c>
    </row>
    <row r="21" spans="1:22" ht="15.6" x14ac:dyDescent="0.3">
      <c r="A21" s="20" t="s">
        <v>27</v>
      </c>
      <c r="B21" s="6"/>
      <c r="C21" s="60">
        <v>8000</v>
      </c>
      <c r="D21" s="81">
        <f t="shared" si="2"/>
        <v>-1000</v>
      </c>
      <c r="E21" s="6"/>
      <c r="F21" s="60">
        <v>9000</v>
      </c>
      <c r="G21" s="6"/>
      <c r="H21" s="60">
        <v>9000</v>
      </c>
      <c r="I21" s="6"/>
      <c r="J21" s="60">
        <v>10000</v>
      </c>
      <c r="K21" s="6"/>
      <c r="L21" s="60">
        <v>10000</v>
      </c>
      <c r="M21" s="6"/>
      <c r="N21" s="12">
        <v>11000</v>
      </c>
      <c r="O21" s="6"/>
      <c r="P21" s="12">
        <v>9413</v>
      </c>
      <c r="Q21" s="6"/>
      <c r="R21" s="12">
        <v>11000</v>
      </c>
      <c r="S21" s="6"/>
      <c r="T21" s="12">
        <v>8774.48</v>
      </c>
      <c r="V21" s="1" t="s">
        <v>83</v>
      </c>
    </row>
    <row r="22" spans="1:22" ht="28.2" x14ac:dyDescent="0.3">
      <c r="A22" s="20" t="s">
        <v>28</v>
      </c>
      <c r="B22" s="6"/>
      <c r="C22" s="5">
        <f>4500-59-1200</f>
        <v>3241</v>
      </c>
      <c r="D22" s="81">
        <f t="shared" si="2"/>
        <v>-1259</v>
      </c>
      <c r="E22" s="6"/>
      <c r="F22" s="5">
        <v>4500</v>
      </c>
      <c r="G22" s="6"/>
      <c r="H22" s="5">
        <v>4000</v>
      </c>
      <c r="I22" s="6"/>
      <c r="J22" s="5">
        <v>4000</v>
      </c>
      <c r="K22" s="6"/>
      <c r="L22" s="5">
        <v>4000</v>
      </c>
      <c r="M22" s="6"/>
      <c r="N22" s="6">
        <v>3000</v>
      </c>
      <c r="O22" s="6"/>
      <c r="P22" s="6">
        <v>2475.58</v>
      </c>
      <c r="Q22" s="6"/>
      <c r="R22" s="6">
        <v>2000</v>
      </c>
      <c r="S22" s="6"/>
      <c r="T22" s="6">
        <v>59.86</v>
      </c>
      <c r="V22" s="76" t="s">
        <v>87</v>
      </c>
    </row>
    <row r="23" spans="1:22" ht="15.6" x14ac:dyDescent="0.3">
      <c r="A23" s="20" t="s">
        <v>54</v>
      </c>
      <c r="B23" s="22"/>
      <c r="C23" s="23"/>
      <c r="D23" s="82"/>
      <c r="E23" s="22"/>
      <c r="F23" s="23"/>
      <c r="G23" s="22"/>
      <c r="H23" s="23">
        <v>0</v>
      </c>
      <c r="I23" s="22"/>
      <c r="J23" s="23">
        <v>0</v>
      </c>
      <c r="K23" s="22"/>
      <c r="L23" s="23">
        <v>0</v>
      </c>
      <c r="M23" s="22"/>
      <c r="N23" s="22">
        <v>0</v>
      </c>
      <c r="O23" s="22"/>
      <c r="P23" s="22"/>
      <c r="Q23" s="22"/>
      <c r="R23" s="22">
        <v>14793</v>
      </c>
      <c r="S23" s="22"/>
      <c r="T23" s="22">
        <v>14791.1</v>
      </c>
    </row>
    <row r="24" spans="1:22" ht="15.6" x14ac:dyDescent="0.3">
      <c r="A24" s="19" t="s">
        <v>29</v>
      </c>
      <c r="B24" s="7"/>
      <c r="C24" s="8">
        <f>SUM(C14:C23)</f>
        <v>155691</v>
      </c>
      <c r="D24" s="81">
        <f>SUM(D14:D23)</f>
        <v>-2359</v>
      </c>
      <c r="E24" s="7"/>
      <c r="F24" s="8">
        <f>SUM(F14:F23)</f>
        <v>158050</v>
      </c>
      <c r="G24" s="7"/>
      <c r="H24" s="8">
        <f>SUM(H14:H23)</f>
        <v>162000</v>
      </c>
      <c r="I24" s="7"/>
      <c r="J24" s="8">
        <f>SUM(J14:J23)</f>
        <v>161500</v>
      </c>
      <c r="K24" s="7"/>
      <c r="L24" s="8">
        <f>SUM(L14:L23)</f>
        <v>161500</v>
      </c>
      <c r="M24" s="7"/>
      <c r="N24" s="7">
        <f>SUM(N14:N23)</f>
        <v>165977</v>
      </c>
      <c r="O24" s="7"/>
      <c r="P24" s="7">
        <f>SUM(P14:P23)</f>
        <v>145724.81</v>
      </c>
      <c r="Q24" s="7"/>
      <c r="R24" s="7">
        <f>SUM(R14:R23)</f>
        <v>164443</v>
      </c>
      <c r="S24" s="7"/>
      <c r="T24" s="7">
        <f>SUM(T14:T23)</f>
        <v>126666.61000000002</v>
      </c>
    </row>
    <row r="25" spans="1:22" ht="15.6" x14ac:dyDescent="0.3">
      <c r="A25" s="17"/>
      <c r="B25" s="6"/>
      <c r="E25" s="6"/>
      <c r="G25" s="6"/>
      <c r="I25" s="6"/>
      <c r="K25" s="6"/>
      <c r="M25" s="6"/>
      <c r="O25" s="6"/>
      <c r="Q25" s="6"/>
      <c r="S25" s="6"/>
    </row>
    <row r="26" spans="1:22" ht="15.6" x14ac:dyDescent="0.3">
      <c r="A26" s="19" t="s">
        <v>30</v>
      </c>
      <c r="B26" s="6"/>
      <c r="E26" s="6"/>
      <c r="G26" s="6"/>
      <c r="I26" s="6"/>
      <c r="K26" s="6"/>
      <c r="M26" s="6"/>
      <c r="O26" s="6"/>
      <c r="Q26" s="6"/>
      <c r="S26" s="6"/>
      <c r="V26" s="70"/>
    </row>
    <row r="27" spans="1:22" ht="15.6" x14ac:dyDescent="0.3">
      <c r="A27" s="20" t="s">
        <v>31</v>
      </c>
      <c r="B27" s="7"/>
      <c r="C27" s="8">
        <v>29000</v>
      </c>
      <c r="D27" s="81">
        <f>C27-F27</f>
        <v>-9000</v>
      </c>
      <c r="E27" s="7"/>
      <c r="F27" s="8">
        <v>38000</v>
      </c>
      <c r="G27" s="7"/>
      <c r="H27" s="8">
        <v>35965</v>
      </c>
      <c r="I27" s="7"/>
      <c r="J27" s="8">
        <v>35965</v>
      </c>
      <c r="K27" s="7"/>
      <c r="L27" s="8">
        <v>38615</v>
      </c>
      <c r="M27" s="7"/>
      <c r="N27" s="7">
        <v>38000</v>
      </c>
      <c r="O27" s="7"/>
      <c r="P27" s="7">
        <v>26770</v>
      </c>
      <c r="Q27" s="7"/>
      <c r="R27" s="7">
        <v>33000</v>
      </c>
      <c r="S27" s="7"/>
      <c r="T27" s="7">
        <v>30582.49</v>
      </c>
      <c r="V27" s="71" t="s">
        <v>95</v>
      </c>
    </row>
    <row r="28" spans="1:22" ht="15.6" x14ac:dyDescent="0.3">
      <c r="A28" s="20" t="s">
        <v>32</v>
      </c>
      <c r="B28" s="5"/>
      <c r="C28" s="5">
        <v>2500</v>
      </c>
      <c r="D28" s="81">
        <f>C28-F28</f>
        <v>0</v>
      </c>
      <c r="E28" s="5"/>
      <c r="F28" s="5">
        <v>2500</v>
      </c>
      <c r="G28" s="5"/>
      <c r="H28" s="5">
        <v>2500</v>
      </c>
      <c r="I28" s="5"/>
      <c r="J28" s="5">
        <v>2500</v>
      </c>
      <c r="K28" s="5"/>
      <c r="L28" s="5">
        <v>2500</v>
      </c>
      <c r="M28" s="5"/>
      <c r="N28" s="5">
        <v>2500</v>
      </c>
      <c r="O28" s="5"/>
      <c r="P28" s="5">
        <v>896.19</v>
      </c>
      <c r="Q28" s="5"/>
      <c r="R28" s="5">
        <v>2000</v>
      </c>
      <c r="S28" s="5"/>
      <c r="T28" s="5">
        <v>2106.54</v>
      </c>
      <c r="V28" s="70"/>
    </row>
    <row r="29" spans="1:22" ht="15.75" customHeight="1" x14ac:dyDescent="0.3">
      <c r="A29" s="20" t="s">
        <v>33</v>
      </c>
      <c r="B29" s="5"/>
      <c r="C29" s="5">
        <v>18000</v>
      </c>
      <c r="D29" s="81">
        <f>C29-F29</f>
        <v>-6000</v>
      </c>
      <c r="E29" s="5"/>
      <c r="F29" s="5">
        <v>24000</v>
      </c>
      <c r="G29" s="5"/>
      <c r="H29" s="5">
        <v>23000</v>
      </c>
      <c r="I29" s="5"/>
      <c r="J29" s="5">
        <v>23000</v>
      </c>
      <c r="K29" s="5"/>
      <c r="L29" s="5">
        <v>24000</v>
      </c>
      <c r="M29" s="5"/>
      <c r="N29" s="5">
        <v>26000</v>
      </c>
      <c r="O29" s="5"/>
      <c r="P29" s="5">
        <v>18794.07</v>
      </c>
      <c r="Q29" s="5"/>
      <c r="R29" s="5">
        <v>20000</v>
      </c>
      <c r="S29" s="5"/>
      <c r="T29" s="5">
        <v>17422.060000000001</v>
      </c>
      <c r="V29" s="71" t="s">
        <v>94</v>
      </c>
    </row>
    <row r="30" spans="1:22" ht="15.75" customHeight="1" x14ac:dyDescent="0.3">
      <c r="A30" s="20" t="s">
        <v>52</v>
      </c>
      <c r="B30" s="5"/>
      <c r="C30" s="5"/>
      <c r="D30" s="81"/>
      <c r="E30" s="5"/>
      <c r="F30" s="5"/>
      <c r="G30" s="5"/>
      <c r="H30" s="5"/>
      <c r="I30" s="5"/>
      <c r="J30" s="5">
        <v>0</v>
      </c>
      <c r="K30" s="5"/>
      <c r="L30" s="5">
        <v>0</v>
      </c>
      <c r="M30" s="5"/>
      <c r="N30" s="5">
        <v>3334</v>
      </c>
      <c r="O30" s="5"/>
      <c r="P30" s="5">
        <v>1338.36</v>
      </c>
      <c r="Q30" s="5"/>
      <c r="R30" s="5">
        <v>18834</v>
      </c>
      <c r="S30" s="5"/>
      <c r="T30" s="5">
        <v>0</v>
      </c>
      <c r="V30" s="1" t="s">
        <v>98</v>
      </c>
    </row>
    <row r="31" spans="1:22" ht="28.2" x14ac:dyDescent="0.3">
      <c r="A31" s="20" t="s">
        <v>34</v>
      </c>
      <c r="B31" s="23"/>
      <c r="C31" s="23">
        <v>30000</v>
      </c>
      <c r="D31" s="82">
        <f>C31-F31</f>
        <v>5000</v>
      </c>
      <c r="E31" s="23"/>
      <c r="F31" s="23">
        <v>25000</v>
      </c>
      <c r="G31" s="23"/>
      <c r="H31" s="23">
        <v>40000</v>
      </c>
      <c r="I31" s="23"/>
      <c r="J31" s="23">
        <v>39000</v>
      </c>
      <c r="K31" s="23"/>
      <c r="L31" s="23">
        <v>32000</v>
      </c>
      <c r="M31" s="23"/>
      <c r="N31" s="23">
        <v>34000</v>
      </c>
      <c r="O31" s="23"/>
      <c r="P31" s="23">
        <v>32628</v>
      </c>
      <c r="Q31" s="23"/>
      <c r="R31" s="23">
        <v>25000</v>
      </c>
      <c r="S31" s="23"/>
      <c r="T31" s="23">
        <v>14938.26</v>
      </c>
      <c r="V31" s="76" t="s">
        <v>79</v>
      </c>
    </row>
    <row r="32" spans="1:22" ht="15.6" x14ac:dyDescent="0.3">
      <c r="A32" s="19" t="s">
        <v>49</v>
      </c>
      <c r="B32" s="8"/>
      <c r="C32" s="8">
        <f>SUM(C27:C31)</f>
        <v>79500</v>
      </c>
      <c r="D32" s="81">
        <f>SUM(D27:D31)</f>
        <v>-10000</v>
      </c>
      <c r="E32" s="8"/>
      <c r="F32" s="8">
        <f>SUM(F27:F31)</f>
        <v>89500</v>
      </c>
      <c r="G32" s="8"/>
      <c r="H32" s="8">
        <f>SUM(H27:H31)</f>
        <v>101465</v>
      </c>
      <c r="I32" s="8"/>
      <c r="J32" s="8">
        <f>SUM(J27:J31)</f>
        <v>100465</v>
      </c>
      <c r="K32" s="8"/>
      <c r="L32" s="8">
        <f>SUM(L27:L31)</f>
        <v>97115</v>
      </c>
      <c r="M32" s="8"/>
      <c r="N32" s="8">
        <f>SUM(N27:N31)</f>
        <v>103834</v>
      </c>
      <c r="O32" s="8"/>
      <c r="P32" s="8">
        <f>SUM(P27:P31)</f>
        <v>80426.62</v>
      </c>
      <c r="Q32" s="8"/>
      <c r="R32" s="8">
        <f>SUM(R27:R31)</f>
        <v>98834</v>
      </c>
      <c r="S32" s="8"/>
      <c r="T32" s="8">
        <f>SUM(T27:T31)</f>
        <v>65049.350000000006</v>
      </c>
    </row>
    <row r="33" spans="1:22" ht="15.6" x14ac:dyDescent="0.3">
      <c r="A33" s="17"/>
      <c r="B33" s="7"/>
      <c r="E33" s="7"/>
      <c r="G33" s="7"/>
      <c r="I33" s="7"/>
      <c r="K33" s="7"/>
      <c r="M33" s="7"/>
      <c r="O33" s="7"/>
      <c r="Q33" s="7"/>
      <c r="S33" s="7"/>
    </row>
    <row r="34" spans="1:22" ht="15.6" x14ac:dyDescent="0.3">
      <c r="A34" s="19" t="s">
        <v>35</v>
      </c>
      <c r="B34" s="6"/>
      <c r="E34" s="6"/>
      <c r="G34" s="6"/>
      <c r="I34" s="6"/>
      <c r="K34" s="6"/>
      <c r="M34" s="6"/>
      <c r="O34" s="6"/>
      <c r="Q34" s="6"/>
      <c r="S34" s="6"/>
    </row>
    <row r="35" spans="1:22" ht="15.6" x14ac:dyDescent="0.3">
      <c r="A35" s="20" t="s">
        <v>36</v>
      </c>
      <c r="B35" s="7"/>
      <c r="C35" s="61">
        <v>33000</v>
      </c>
      <c r="D35" s="79">
        <f t="shared" ref="D35:D46" si="3">C35-F35</f>
        <v>0</v>
      </c>
      <c r="E35" s="7"/>
      <c r="F35" s="61">
        <v>33000</v>
      </c>
      <c r="G35" s="7"/>
      <c r="H35" s="61">
        <v>31350</v>
      </c>
      <c r="I35" s="7"/>
      <c r="J35" s="61">
        <v>31350</v>
      </c>
      <c r="K35" s="7"/>
      <c r="L35" s="61">
        <v>31000</v>
      </c>
      <c r="M35" s="7"/>
      <c r="N35" s="15">
        <v>26000</v>
      </c>
      <c r="O35" s="7"/>
      <c r="P35" s="15">
        <v>19408</v>
      </c>
      <c r="Q35" s="7"/>
      <c r="R35" s="15">
        <v>25998</v>
      </c>
      <c r="S35" s="7"/>
      <c r="T35" s="15">
        <v>25500.97</v>
      </c>
    </row>
    <row r="36" spans="1:22" ht="15.6" x14ac:dyDescent="0.3">
      <c r="A36" s="20" t="s">
        <v>37</v>
      </c>
      <c r="B36" s="6"/>
      <c r="C36" s="62">
        <v>6000</v>
      </c>
      <c r="D36" s="79">
        <f t="shared" si="3"/>
        <v>-4000</v>
      </c>
      <c r="E36" s="6"/>
      <c r="F36" s="62">
        <v>10000</v>
      </c>
      <c r="G36" s="6"/>
      <c r="H36" s="62">
        <v>5500</v>
      </c>
      <c r="I36" s="6"/>
      <c r="J36" s="62">
        <v>7500</v>
      </c>
      <c r="K36" s="6"/>
      <c r="L36" s="62">
        <v>10000</v>
      </c>
      <c r="M36" s="6"/>
      <c r="N36" s="14">
        <v>10000</v>
      </c>
      <c r="O36" s="6"/>
      <c r="P36" s="14">
        <v>5984</v>
      </c>
      <c r="Q36" s="6"/>
      <c r="R36" s="14">
        <v>13000</v>
      </c>
      <c r="S36" s="6"/>
      <c r="T36" s="14">
        <v>13260.37</v>
      </c>
      <c r="V36" s="1" t="s">
        <v>88</v>
      </c>
    </row>
    <row r="37" spans="1:22" ht="15.6" x14ac:dyDescent="0.3">
      <c r="A37" s="20" t="s">
        <v>38</v>
      </c>
      <c r="B37" s="6"/>
      <c r="C37" s="5">
        <v>3000</v>
      </c>
      <c r="D37" s="81">
        <f t="shared" si="3"/>
        <v>0</v>
      </c>
      <c r="E37" s="6"/>
      <c r="F37" s="5">
        <v>3000</v>
      </c>
      <c r="G37" s="6"/>
      <c r="H37" s="5">
        <v>3000</v>
      </c>
      <c r="I37" s="6"/>
      <c r="J37" s="5">
        <v>3000</v>
      </c>
      <c r="K37" s="6"/>
      <c r="L37" s="5">
        <v>3000</v>
      </c>
      <c r="M37" s="6"/>
      <c r="N37" s="6">
        <v>3000</v>
      </c>
      <c r="O37" s="6"/>
      <c r="P37" s="14">
        <v>2428</v>
      </c>
      <c r="Q37" s="6"/>
      <c r="R37" s="14">
        <v>3000</v>
      </c>
      <c r="S37" s="6"/>
      <c r="T37" s="14">
        <v>2280.8200000000002</v>
      </c>
    </row>
    <row r="38" spans="1:22" ht="15.6" x14ac:dyDescent="0.3">
      <c r="A38" s="20" t="s">
        <v>39</v>
      </c>
      <c r="B38" s="6"/>
      <c r="C38" s="5">
        <v>3500</v>
      </c>
      <c r="D38" s="81">
        <f t="shared" si="3"/>
        <v>-1000</v>
      </c>
      <c r="E38" s="6"/>
      <c r="F38" s="5">
        <v>4500</v>
      </c>
      <c r="G38" s="6"/>
      <c r="H38" s="5">
        <v>4500</v>
      </c>
      <c r="I38" s="6"/>
      <c r="J38" s="5">
        <v>4500</v>
      </c>
      <c r="K38" s="6"/>
      <c r="L38" s="5">
        <v>4500</v>
      </c>
      <c r="M38" s="6"/>
      <c r="N38" s="6">
        <v>6000</v>
      </c>
      <c r="O38" s="6"/>
      <c r="P38" s="14">
        <v>4360</v>
      </c>
      <c r="Q38" s="6"/>
      <c r="R38" s="14">
        <v>5500</v>
      </c>
      <c r="S38" s="6"/>
      <c r="T38" s="14">
        <v>4948.8100000000004</v>
      </c>
      <c r="V38" s="1" t="s">
        <v>89</v>
      </c>
    </row>
    <row r="39" spans="1:22" ht="15.6" x14ac:dyDescent="0.3">
      <c r="A39" s="20" t="s">
        <v>40</v>
      </c>
      <c r="B39" s="6"/>
      <c r="C39" s="5">
        <v>1000</v>
      </c>
      <c r="D39" s="81">
        <f t="shared" si="3"/>
        <v>250</v>
      </c>
      <c r="E39" s="6"/>
      <c r="F39" s="5">
        <v>750</v>
      </c>
      <c r="G39" s="6"/>
      <c r="H39" s="5">
        <v>799</v>
      </c>
      <c r="I39" s="6"/>
      <c r="J39" s="5">
        <v>799</v>
      </c>
      <c r="K39" s="6"/>
      <c r="L39" s="5">
        <v>499</v>
      </c>
      <c r="M39" s="6"/>
      <c r="N39" s="6">
        <v>500</v>
      </c>
      <c r="O39" s="6"/>
      <c r="P39" s="14">
        <v>268</v>
      </c>
      <c r="Q39" s="6"/>
      <c r="R39" s="14">
        <v>500</v>
      </c>
      <c r="S39" s="6"/>
      <c r="T39" s="14">
        <v>80.23</v>
      </c>
      <c r="V39" s="1" t="s">
        <v>90</v>
      </c>
    </row>
    <row r="40" spans="1:22" ht="15.6" x14ac:dyDescent="0.3">
      <c r="A40" s="20" t="s">
        <v>41</v>
      </c>
      <c r="B40" s="6"/>
      <c r="C40" s="5">
        <v>4500</v>
      </c>
      <c r="D40" s="81">
        <f t="shared" si="3"/>
        <v>-2000</v>
      </c>
      <c r="E40" s="6"/>
      <c r="F40" s="5">
        <v>6500</v>
      </c>
      <c r="G40" s="6"/>
      <c r="H40" s="5">
        <v>5500</v>
      </c>
      <c r="I40" s="6"/>
      <c r="J40" s="5">
        <v>5500</v>
      </c>
      <c r="K40" s="6"/>
      <c r="L40" s="5">
        <v>7000</v>
      </c>
      <c r="M40" s="6"/>
      <c r="N40" s="6">
        <v>8000</v>
      </c>
      <c r="O40" s="6"/>
      <c r="P40" s="14">
        <v>6481</v>
      </c>
      <c r="Q40" s="6"/>
      <c r="R40" s="14">
        <v>7000</v>
      </c>
      <c r="S40" s="6"/>
      <c r="T40" s="14">
        <v>7125.69</v>
      </c>
      <c r="V40" s="1" t="s">
        <v>91</v>
      </c>
    </row>
    <row r="41" spans="1:22" ht="15.6" x14ac:dyDescent="0.3">
      <c r="A41" s="20" t="s">
        <v>51</v>
      </c>
      <c r="B41" s="6"/>
      <c r="C41" s="5">
        <v>4000</v>
      </c>
      <c r="D41" s="81">
        <f t="shared" si="3"/>
        <v>0</v>
      </c>
      <c r="E41" s="6"/>
      <c r="F41" s="5">
        <v>4000</v>
      </c>
      <c r="G41" s="6"/>
      <c r="H41" s="5">
        <v>4500</v>
      </c>
      <c r="I41" s="6"/>
      <c r="J41" s="5">
        <v>4500</v>
      </c>
      <c r="K41" s="6"/>
      <c r="L41" s="5">
        <v>4500</v>
      </c>
      <c r="M41" s="6"/>
      <c r="N41" s="6">
        <v>5500</v>
      </c>
      <c r="O41" s="6"/>
      <c r="P41" s="14">
        <v>4312.37</v>
      </c>
      <c r="Q41" s="6"/>
      <c r="R41" s="14">
        <v>5500</v>
      </c>
      <c r="S41" s="6"/>
      <c r="T41" s="14">
        <v>4028.74</v>
      </c>
    </row>
    <row r="42" spans="1:22" ht="15.6" x14ac:dyDescent="0.3">
      <c r="A42" s="20" t="s">
        <v>42</v>
      </c>
      <c r="B42" s="6"/>
      <c r="C42" s="5">
        <v>3000</v>
      </c>
      <c r="D42" s="81">
        <f t="shared" si="3"/>
        <v>-1000</v>
      </c>
      <c r="E42" s="6"/>
      <c r="F42" s="5">
        <v>4000</v>
      </c>
      <c r="G42" s="6"/>
      <c r="H42" s="5">
        <v>5000</v>
      </c>
      <c r="I42" s="6"/>
      <c r="J42" s="5">
        <v>5000</v>
      </c>
      <c r="K42" s="6"/>
      <c r="L42" s="5">
        <v>5000</v>
      </c>
      <c r="M42" s="6"/>
      <c r="N42" s="6">
        <v>7000</v>
      </c>
      <c r="O42" s="6"/>
      <c r="P42" s="14">
        <v>736.33</v>
      </c>
      <c r="Q42" s="6"/>
      <c r="R42" s="14">
        <v>7000</v>
      </c>
      <c r="S42" s="6"/>
      <c r="T42" s="14">
        <v>4216.18</v>
      </c>
    </row>
    <row r="43" spans="1:22" ht="15.6" x14ac:dyDescent="0.3">
      <c r="A43" s="20" t="s">
        <v>43</v>
      </c>
      <c r="B43" s="6"/>
      <c r="C43" s="5">
        <v>6000</v>
      </c>
      <c r="D43" s="81">
        <f t="shared" si="3"/>
        <v>-1000</v>
      </c>
      <c r="E43" s="6"/>
      <c r="F43" s="5">
        <v>7000</v>
      </c>
      <c r="G43" s="6"/>
      <c r="H43" s="5">
        <v>7000</v>
      </c>
      <c r="I43" s="6"/>
      <c r="J43" s="5">
        <v>7000</v>
      </c>
      <c r="K43" s="6"/>
      <c r="L43" s="5">
        <v>7000</v>
      </c>
      <c r="M43" s="6"/>
      <c r="N43" s="6">
        <v>10000</v>
      </c>
      <c r="O43" s="6"/>
      <c r="P43" s="14">
        <v>5849.38</v>
      </c>
      <c r="Q43" s="6"/>
      <c r="R43" s="14">
        <v>10000</v>
      </c>
      <c r="S43" s="6"/>
      <c r="T43" s="14">
        <v>10629.14</v>
      </c>
      <c r="V43" s="1" t="s">
        <v>93</v>
      </c>
    </row>
    <row r="44" spans="1:22" ht="15.6" x14ac:dyDescent="0.3">
      <c r="A44" s="20" t="s">
        <v>70</v>
      </c>
      <c r="B44" s="6"/>
      <c r="C44" s="5">
        <v>35000</v>
      </c>
      <c r="D44" s="81">
        <f t="shared" si="3"/>
        <v>0</v>
      </c>
      <c r="E44" s="6"/>
      <c r="F44" s="5">
        <v>35000</v>
      </c>
      <c r="G44" s="6"/>
      <c r="H44" s="5">
        <v>35000</v>
      </c>
      <c r="I44" s="6"/>
      <c r="J44" s="5">
        <v>35000</v>
      </c>
      <c r="K44" s="6"/>
      <c r="L44" s="5">
        <v>35000</v>
      </c>
      <c r="M44" s="6"/>
      <c r="N44" s="6">
        <v>43000</v>
      </c>
      <c r="O44" s="6"/>
      <c r="P44" s="14">
        <v>42757.23</v>
      </c>
      <c r="Q44" s="6"/>
      <c r="R44" s="14">
        <v>33000</v>
      </c>
      <c r="S44" s="6"/>
      <c r="T44" s="14">
        <v>36870.480000000003</v>
      </c>
    </row>
    <row r="45" spans="1:22" ht="15.6" x14ac:dyDescent="0.3">
      <c r="A45" s="20" t="s">
        <v>44</v>
      </c>
      <c r="B45" s="6"/>
      <c r="C45" s="5">
        <v>3000</v>
      </c>
      <c r="D45" s="81">
        <f t="shared" si="3"/>
        <v>0</v>
      </c>
      <c r="E45" s="6"/>
      <c r="F45" s="5">
        <v>3000</v>
      </c>
      <c r="G45" s="6"/>
      <c r="H45" s="5">
        <v>3000</v>
      </c>
      <c r="I45" s="6"/>
      <c r="J45" s="5">
        <v>3000</v>
      </c>
      <c r="K45" s="6"/>
      <c r="L45" s="5">
        <v>3000</v>
      </c>
      <c r="M45" s="6"/>
      <c r="N45" s="6">
        <v>3000</v>
      </c>
      <c r="O45" s="6"/>
      <c r="P45" s="14">
        <v>1452.43</v>
      </c>
      <c r="Q45" s="6"/>
      <c r="R45" s="14">
        <v>4000</v>
      </c>
      <c r="S45" s="6"/>
      <c r="T45" s="14">
        <v>1458.39</v>
      </c>
    </row>
    <row r="46" spans="1:22" ht="15.6" x14ac:dyDescent="0.3">
      <c r="A46" s="20" t="s">
        <v>50</v>
      </c>
      <c r="B46" s="22"/>
      <c r="C46" s="23">
        <v>10000</v>
      </c>
      <c r="D46" s="82">
        <f t="shared" si="3"/>
        <v>-1000</v>
      </c>
      <c r="E46" s="22"/>
      <c r="F46" s="23">
        <v>11000</v>
      </c>
      <c r="G46" s="22"/>
      <c r="H46" s="23">
        <v>11000</v>
      </c>
      <c r="I46" s="22"/>
      <c r="J46" s="23">
        <v>11000</v>
      </c>
      <c r="K46" s="22"/>
      <c r="L46" s="23">
        <v>11000</v>
      </c>
      <c r="M46" s="22"/>
      <c r="N46" s="22">
        <v>11500</v>
      </c>
      <c r="O46" s="22"/>
      <c r="P46" s="69">
        <v>6510</v>
      </c>
      <c r="Q46" s="69"/>
      <c r="R46" s="69">
        <v>15500</v>
      </c>
      <c r="S46" s="69"/>
      <c r="T46" s="69">
        <v>19231.169999999998</v>
      </c>
      <c r="V46" s="1" t="s">
        <v>92</v>
      </c>
    </row>
    <row r="47" spans="1:22" ht="15.6" hidden="1" x14ac:dyDescent="0.3">
      <c r="A47" s="20" t="s">
        <v>45</v>
      </c>
      <c r="B47" s="6"/>
      <c r="C47" s="5"/>
      <c r="D47" s="81"/>
      <c r="E47" s="6"/>
      <c r="F47" s="5"/>
      <c r="G47" s="6"/>
      <c r="H47" s="5">
        <v>0</v>
      </c>
      <c r="I47" s="6"/>
      <c r="J47" s="5">
        <v>0</v>
      </c>
      <c r="K47" s="6"/>
      <c r="L47" s="5">
        <v>0</v>
      </c>
      <c r="M47" s="6"/>
      <c r="N47" s="6">
        <v>0</v>
      </c>
      <c r="O47" s="6"/>
      <c r="P47" s="6"/>
      <c r="Q47" s="6"/>
      <c r="R47" s="6"/>
      <c r="S47" s="6"/>
      <c r="T47" s="6">
        <v>0</v>
      </c>
    </row>
    <row r="48" spans="1:22" ht="15.6" hidden="1" x14ac:dyDescent="0.3">
      <c r="A48" s="20" t="s">
        <v>46</v>
      </c>
      <c r="B48" s="6"/>
      <c r="C48" s="5"/>
      <c r="D48" s="81"/>
      <c r="E48" s="6"/>
      <c r="F48" s="5"/>
      <c r="G48" s="6"/>
      <c r="H48" s="5">
        <v>0</v>
      </c>
      <c r="I48" s="6"/>
      <c r="J48" s="5">
        <v>0</v>
      </c>
      <c r="K48" s="6"/>
      <c r="L48" s="5">
        <v>0</v>
      </c>
      <c r="M48" s="6"/>
      <c r="N48" s="6">
        <v>0</v>
      </c>
      <c r="O48" s="6"/>
      <c r="P48" s="6"/>
      <c r="Q48" s="6"/>
      <c r="R48" s="6"/>
      <c r="S48" s="6"/>
      <c r="T48" s="6">
        <v>0</v>
      </c>
    </row>
    <row r="49" spans="1:20" ht="15.6" hidden="1" x14ac:dyDescent="0.3">
      <c r="A49" s="20" t="s">
        <v>47</v>
      </c>
      <c r="B49" s="22"/>
      <c r="C49" s="23"/>
      <c r="D49" s="82"/>
      <c r="E49" s="22"/>
      <c r="F49" s="23"/>
      <c r="G49" s="22"/>
      <c r="H49" s="23">
        <v>0</v>
      </c>
      <c r="I49" s="22"/>
      <c r="J49" s="23">
        <v>0</v>
      </c>
      <c r="K49" s="22"/>
      <c r="L49" s="23">
        <v>0</v>
      </c>
      <c r="M49" s="22"/>
      <c r="N49" s="22">
        <v>0</v>
      </c>
      <c r="O49" s="22"/>
      <c r="P49" s="22"/>
      <c r="Q49" s="22"/>
      <c r="R49" s="22"/>
      <c r="S49" s="22"/>
      <c r="T49" s="22">
        <v>0</v>
      </c>
    </row>
    <row r="50" spans="1:20" ht="15.6" x14ac:dyDescent="0.3">
      <c r="A50" s="19" t="s">
        <v>48</v>
      </c>
      <c r="B50" s="7"/>
      <c r="C50" s="8">
        <f>SUM(C35:C49)</f>
        <v>112000</v>
      </c>
      <c r="D50" s="81">
        <f>SUM(D35:D49)</f>
        <v>-9750</v>
      </c>
      <c r="E50" s="7"/>
      <c r="F50" s="8">
        <f>SUM(F35:F49)</f>
        <v>121750</v>
      </c>
      <c r="G50" s="7"/>
      <c r="H50" s="8">
        <f>SUM(H35:H49)</f>
        <v>116149</v>
      </c>
      <c r="I50" s="7"/>
      <c r="J50" s="8">
        <f>SUM(J35:J49)</f>
        <v>118149</v>
      </c>
      <c r="K50" s="7"/>
      <c r="L50" s="8">
        <f>SUM(L35:L49)</f>
        <v>121499</v>
      </c>
      <c r="M50" s="7"/>
      <c r="N50" s="7">
        <f>SUM(N35:N49)</f>
        <v>133500</v>
      </c>
      <c r="O50" s="7"/>
      <c r="P50" s="7">
        <f>SUM(P35:P46)</f>
        <v>100546.73999999999</v>
      </c>
      <c r="Q50" s="7"/>
      <c r="R50" s="7">
        <f>SUM(R35:R49)</f>
        <v>129998</v>
      </c>
      <c r="S50" s="7"/>
      <c r="T50" s="7">
        <f>SUM(T35:T49)</f>
        <v>129630.99000000002</v>
      </c>
    </row>
    <row r="51" spans="1:20" ht="15.6" x14ac:dyDescent="0.3">
      <c r="A51" s="19"/>
      <c r="B51" s="7"/>
      <c r="C51" s="8"/>
      <c r="D51" s="81"/>
      <c r="E51" s="7"/>
      <c r="F51" s="8"/>
      <c r="G51" s="7"/>
      <c r="H51" s="8"/>
      <c r="I51" s="7"/>
      <c r="J51" s="8"/>
      <c r="K51" s="7"/>
      <c r="L51" s="8"/>
      <c r="M51" s="7"/>
      <c r="N51" s="7"/>
      <c r="O51" s="7"/>
      <c r="P51" s="7"/>
      <c r="Q51" s="7"/>
      <c r="R51" s="7"/>
      <c r="S51" s="7"/>
      <c r="T51" s="7"/>
    </row>
    <row r="52" spans="1:20" ht="15.6" x14ac:dyDescent="0.3">
      <c r="A52" s="17" t="s">
        <v>65</v>
      </c>
      <c r="B52" s="7"/>
      <c r="C52" s="8"/>
      <c r="D52" s="81"/>
      <c r="E52" s="7"/>
      <c r="F52" s="8"/>
      <c r="G52" s="7"/>
      <c r="H52" s="8"/>
      <c r="I52" s="7"/>
      <c r="J52" s="8"/>
      <c r="K52" s="7"/>
      <c r="L52" s="8"/>
      <c r="M52" s="7"/>
      <c r="N52" s="7"/>
      <c r="O52" s="7"/>
      <c r="P52" s="14">
        <v>9182</v>
      </c>
      <c r="Q52" s="7"/>
      <c r="R52" s="7"/>
      <c r="S52" s="7"/>
      <c r="T52" s="7"/>
    </row>
    <row r="53" spans="1:20" ht="15.6" x14ac:dyDescent="0.3">
      <c r="A53" s="17" t="s">
        <v>66</v>
      </c>
      <c r="B53" s="2"/>
      <c r="E53" s="2"/>
      <c r="G53" s="2"/>
      <c r="I53" s="2"/>
      <c r="K53" s="2"/>
      <c r="M53" s="2"/>
      <c r="O53" s="2"/>
      <c r="P53" s="14">
        <v>6642.99</v>
      </c>
      <c r="Q53" s="2"/>
      <c r="S53" s="2"/>
    </row>
    <row r="54" spans="1:20" ht="15.6" x14ac:dyDescent="0.3">
      <c r="A54" s="17"/>
      <c r="B54" s="2"/>
      <c r="E54" s="2"/>
      <c r="G54" s="2"/>
      <c r="I54" s="2"/>
      <c r="K54" s="2"/>
      <c r="M54" s="2"/>
      <c r="O54" s="2"/>
      <c r="Q54" s="2"/>
      <c r="S54" s="2"/>
    </row>
    <row r="55" spans="1:20" ht="15.6" x14ac:dyDescent="0.3">
      <c r="A55" s="19" t="s">
        <v>60</v>
      </c>
      <c r="B55" s="50"/>
      <c r="C55" s="63">
        <f>C50+C32+C24+C11</f>
        <v>1466105</v>
      </c>
      <c r="D55" s="79">
        <f>D50+D32+D24+D11</f>
        <v>0</v>
      </c>
      <c r="E55" s="50"/>
      <c r="F55" s="63">
        <f>F50+F32+F24+F11</f>
        <v>1466105</v>
      </c>
      <c r="G55" s="50"/>
      <c r="H55" s="63">
        <f>H50+H32+H24+H11</f>
        <v>1440911</v>
      </c>
      <c r="I55" s="50"/>
      <c r="J55" s="63">
        <f>J50+J32+J24+J11</f>
        <v>1440911</v>
      </c>
      <c r="K55" s="50"/>
      <c r="L55" s="63">
        <f>L50+L32+L24+L11</f>
        <v>1440911</v>
      </c>
      <c r="M55" s="50"/>
      <c r="N55" s="50">
        <f>N50+N32+N24+N11</f>
        <v>1423036.236</v>
      </c>
      <c r="O55" s="50"/>
      <c r="P55" s="68">
        <f>P50+P32+P24+P11+P52+P53</f>
        <v>1265497.5799999998</v>
      </c>
      <c r="Q55" s="50"/>
      <c r="R55" s="50">
        <f>R50+R32+R24+R11</f>
        <v>1243208</v>
      </c>
      <c r="S55" s="2"/>
      <c r="T55" s="50">
        <f>T50+T32+T24+T11</f>
        <v>1126667.3399999999</v>
      </c>
    </row>
    <row r="56" spans="1:20" ht="15.6" x14ac:dyDescent="0.3">
      <c r="A56" s="16"/>
      <c r="P56" s="67"/>
      <c r="S56" s="2"/>
    </row>
    <row r="57" spans="1:20" x14ac:dyDescent="0.25">
      <c r="C57" s="63"/>
      <c r="P57" s="67"/>
    </row>
    <row r="58" spans="1:20" x14ac:dyDescent="0.25">
      <c r="C58" s="63"/>
      <c r="F58" s="63"/>
      <c r="H58" s="63"/>
      <c r="J58" s="63"/>
      <c r="L58" s="63"/>
      <c r="P58" s="67"/>
    </row>
  </sheetData>
  <pageMargins left="0.25" right="0.25" top="0" bottom="0" header="0.05" footer="0.05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</vt:lpstr>
      <vt:lpstr>Expenses</vt:lpstr>
      <vt:lpstr>Budget!Print_Area</vt:lpstr>
      <vt:lpstr>Expenses!Print_Area</vt:lpstr>
    </vt:vector>
  </TitlesOfParts>
  <Company>Olean Public Library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Zeigler</dc:creator>
  <cp:lastModifiedBy>Michelle La Voie</cp:lastModifiedBy>
  <cp:lastPrinted>2024-12-09T13:42:16Z</cp:lastPrinted>
  <dcterms:created xsi:type="dcterms:W3CDTF">2011-11-09T16:23:16Z</dcterms:created>
  <dcterms:modified xsi:type="dcterms:W3CDTF">2024-12-10T17:54:40Z</dcterms:modified>
</cp:coreProperties>
</file>